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955" windowHeight="9300"/>
  </bookViews>
  <sheets>
    <sheet name="Разд 1" sheetId="2" r:id="rId1"/>
    <sheet name="Разд 2" sheetId="1" r:id="rId2"/>
    <sheet name="Разд 3" sheetId="3" r:id="rId3"/>
  </sheets>
  <externalReferences>
    <externalReference r:id="rId4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6" i="1"/>
  <c r="C16" i="1" l="1"/>
  <c r="O28" i="2" s="1"/>
  <c r="U28" i="2" s="1"/>
  <c r="U30" i="2"/>
  <c r="S30" i="2"/>
  <c r="S28" i="2" l="1"/>
  <c r="D15" i="1"/>
  <c r="C15" i="1"/>
  <c r="D23" i="1"/>
  <c r="V23" i="1"/>
  <c r="C23" i="1" s="1"/>
  <c r="O35" i="2" s="1"/>
  <c r="U35" i="2"/>
  <c r="O20" i="1" l="1"/>
  <c r="N42" i="1"/>
  <c r="AB24" i="1"/>
  <c r="S29" i="1" l="1"/>
  <c r="V29" i="1" l="1"/>
  <c r="C29" i="1" s="1"/>
  <c r="D29" i="1"/>
  <c r="O49" i="2" l="1"/>
  <c r="S49" i="2" s="1"/>
  <c r="U49" i="2" s="1"/>
  <c r="O43" i="2"/>
  <c r="S43" i="2" s="1"/>
  <c r="U43" i="2" s="1"/>
  <c r="O36" i="2"/>
  <c r="S36" i="2" s="1"/>
  <c r="C27" i="1"/>
  <c r="O39" i="2" s="1"/>
  <c r="S39" i="2" s="1"/>
  <c r="U39" i="2" s="1"/>
  <c r="O40" i="1"/>
  <c r="O39" i="1"/>
  <c r="O38" i="1"/>
  <c r="U32" i="1"/>
  <c r="J32" i="1"/>
  <c r="H32" i="1"/>
  <c r="G32" i="1"/>
  <c r="F32" i="1"/>
  <c r="E32" i="1"/>
  <c r="O31" i="1"/>
  <c r="V31" i="1" s="1"/>
  <c r="C14" i="1"/>
  <c r="O26" i="2" s="1"/>
  <c r="S26" i="2" s="1"/>
  <c r="U26" i="2" s="1"/>
  <c r="C12" i="1"/>
  <c r="O24" i="2" s="1"/>
  <c r="S24" i="2" s="1"/>
  <c r="U24" i="2" s="1"/>
  <c r="S22" i="1"/>
  <c r="D22" i="1" s="1"/>
  <c r="S13" i="1"/>
  <c r="V13" i="1" s="1"/>
  <c r="O19" i="1"/>
  <c r="D19" i="1" s="1"/>
  <c r="C19" i="1" s="1"/>
  <c r="O31" i="2" s="1"/>
  <c r="S31" i="2" s="1"/>
  <c r="U31" i="2" s="1"/>
  <c r="O17" i="1"/>
  <c r="V17" i="1" s="1"/>
  <c r="O41" i="1"/>
  <c r="J11" i="1"/>
  <c r="J10" i="1"/>
  <c r="D38" i="1" l="1"/>
  <c r="O42" i="1"/>
  <c r="C10" i="1"/>
  <c r="O22" i="2" s="1"/>
  <c r="S22" i="2" s="1"/>
  <c r="U22" i="2" s="1"/>
  <c r="J24" i="1"/>
  <c r="V41" i="1"/>
  <c r="C41" i="1" s="1"/>
  <c r="O53" i="2" s="1"/>
  <c r="S53" i="2" s="1"/>
  <c r="U53" i="2" s="1"/>
  <c r="D41" i="1"/>
  <c r="D20" i="1"/>
  <c r="V20" i="1"/>
  <c r="D11" i="1"/>
  <c r="V11" i="1"/>
  <c r="C11" i="1" s="1"/>
  <c r="O23" i="2" s="1"/>
  <c r="S23" i="2" s="1"/>
  <c r="U23" i="2" s="1"/>
  <c r="V38" i="1"/>
  <c r="H7" i="3"/>
  <c r="C13" i="1"/>
  <c r="O25" i="2" s="1"/>
  <c r="S25" i="2" s="1"/>
  <c r="U25" i="2" s="1"/>
  <c r="C17" i="1"/>
  <c r="O29" i="2" s="1"/>
  <c r="S29" i="2" s="1"/>
  <c r="U29" i="2" s="1"/>
  <c r="D32" i="1"/>
  <c r="V32" i="1" s="1"/>
  <c r="C32" i="1" s="1"/>
  <c r="O41" i="2"/>
  <c r="S41" i="2" s="1"/>
  <c r="U41" i="2" s="1"/>
  <c r="D17" i="1"/>
  <c r="D31" i="1"/>
  <c r="V39" i="1"/>
  <c r="C39" i="1" s="1"/>
  <c r="O51" i="2" s="1"/>
  <c r="S51" i="2" s="1"/>
  <c r="U51" i="2" s="1"/>
  <c r="V40" i="1"/>
  <c r="C40" i="1" s="1"/>
  <c r="O52" i="2" s="1"/>
  <c r="S52" i="2" s="1"/>
  <c r="U52" i="2" s="1"/>
  <c r="D39" i="1"/>
  <c r="D40" i="1"/>
  <c r="D13" i="1"/>
  <c r="T24" i="1"/>
  <c r="U24" i="1"/>
  <c r="W24" i="1"/>
  <c r="X24" i="1"/>
  <c r="Y24" i="1"/>
  <c r="Z24" i="1"/>
  <c r="AA24" i="1"/>
  <c r="AC24" i="1"/>
  <c r="E24" i="1"/>
  <c r="F24" i="1"/>
  <c r="G24" i="1"/>
  <c r="H24" i="1"/>
  <c r="I24" i="1"/>
  <c r="K24" i="1"/>
  <c r="L24" i="1"/>
  <c r="M24" i="1"/>
  <c r="P24" i="1"/>
  <c r="Q24" i="1"/>
  <c r="R24" i="1"/>
  <c r="N54" i="2"/>
  <c r="D13" i="3" s="1"/>
  <c r="M54" i="2"/>
  <c r="L54" i="2"/>
  <c r="K54" i="2"/>
  <c r="C13" i="3" s="1"/>
  <c r="B51" i="2"/>
  <c r="B49" i="2"/>
  <c r="N47" i="2"/>
  <c r="D10" i="3" s="1"/>
  <c r="M47" i="2"/>
  <c r="L47" i="2"/>
  <c r="K47" i="2"/>
  <c r="C10" i="3" s="1"/>
  <c r="N36" i="2"/>
  <c r="D7" i="3" s="1"/>
  <c r="M36" i="2"/>
  <c r="L36" i="2"/>
  <c r="K36" i="2"/>
  <c r="C7" i="3" s="1"/>
  <c r="B34" i="2"/>
  <c r="B33" i="2"/>
  <c r="B31" i="2"/>
  <c r="B29" i="2"/>
  <c r="B27" i="2"/>
  <c r="B26" i="2"/>
  <c r="B25" i="2"/>
  <c r="B24" i="2"/>
  <c r="B23" i="2"/>
  <c r="B22" i="2"/>
  <c r="AC42" i="1"/>
  <c r="AB42" i="1"/>
  <c r="AA42" i="1"/>
  <c r="Z42" i="1"/>
  <c r="Y42" i="1"/>
  <c r="X42" i="1"/>
  <c r="W42" i="1"/>
  <c r="U42" i="1"/>
  <c r="T42" i="1"/>
  <c r="S42" i="1"/>
  <c r="R42" i="1"/>
  <c r="Q42" i="1"/>
  <c r="P42" i="1"/>
  <c r="M42" i="1"/>
  <c r="L42" i="1"/>
  <c r="K42" i="1"/>
  <c r="J42" i="1"/>
  <c r="I42" i="1"/>
  <c r="H42" i="1"/>
  <c r="F42" i="1"/>
  <c r="E42" i="1"/>
  <c r="G37" i="1"/>
  <c r="G42" i="1" s="1"/>
  <c r="AC35" i="1"/>
  <c r="AA35" i="1"/>
  <c r="Z35" i="1"/>
  <c r="Y35" i="1"/>
  <c r="X35" i="1"/>
  <c r="W35" i="1"/>
  <c r="T35" i="1"/>
  <c r="S35" i="1"/>
  <c r="R35" i="1"/>
  <c r="Q35" i="1"/>
  <c r="P35" i="1"/>
  <c r="N35" i="1"/>
  <c r="M35" i="1"/>
  <c r="L35" i="1"/>
  <c r="K35" i="1"/>
  <c r="I35" i="1"/>
  <c r="U34" i="1"/>
  <c r="H33" i="1"/>
  <c r="H35" i="1" s="1"/>
  <c r="G33" i="1"/>
  <c r="J35" i="1"/>
  <c r="F35" i="1"/>
  <c r="C30" i="1"/>
  <c r="O42" i="2" s="1"/>
  <c r="S42" i="2" s="1"/>
  <c r="U42" i="2" s="1"/>
  <c r="O35" i="1"/>
  <c r="C28" i="1"/>
  <c r="O40" i="2" s="1"/>
  <c r="S40" i="2" s="1"/>
  <c r="U40" i="2" s="1"/>
  <c r="C26" i="1"/>
  <c r="O38" i="2" s="1"/>
  <c r="S38" i="2" s="1"/>
  <c r="U38" i="2" s="1"/>
  <c r="C22" i="1"/>
  <c r="O34" i="2" s="1"/>
  <c r="S34" i="2" s="1"/>
  <c r="U34" i="2" s="1"/>
  <c r="C21" i="1"/>
  <c r="O33" i="2" s="1"/>
  <c r="S33" i="2" s="1"/>
  <c r="U33" i="2" s="1"/>
  <c r="D21" i="1"/>
  <c r="V21" i="1" s="1"/>
  <c r="O27" i="2"/>
  <c r="S27" i="2" s="1"/>
  <c r="U27" i="2" s="1"/>
  <c r="D14" i="1"/>
  <c r="D12" i="1"/>
  <c r="C20" i="1" l="1"/>
  <c r="O32" i="2" s="1"/>
  <c r="S32" i="2" s="1"/>
  <c r="U32" i="2" s="1"/>
  <c r="U36" i="2" s="1"/>
  <c r="O44" i="2"/>
  <c r="S44" i="2" s="1"/>
  <c r="U44" i="2" s="1"/>
  <c r="C38" i="1"/>
  <c r="D33" i="1"/>
  <c r="G35" i="1"/>
  <c r="D37" i="1"/>
  <c r="D42" i="1" s="1"/>
  <c r="V37" i="1"/>
  <c r="V42" i="1" s="1"/>
  <c r="D34" i="1"/>
  <c r="V34" i="1"/>
  <c r="C34" i="1" s="1"/>
  <c r="O46" i="2" s="1"/>
  <c r="S46" i="2" s="1"/>
  <c r="U46" i="2" s="1"/>
  <c r="D10" i="1"/>
  <c r="AB35" i="1"/>
  <c r="E35" i="1"/>
  <c r="U35" i="1"/>
  <c r="D35" i="1" l="1"/>
  <c r="O50" i="2"/>
  <c r="S50" i="2" s="1"/>
  <c r="U50" i="2" s="1"/>
  <c r="U54" i="2" s="1"/>
  <c r="C42" i="1"/>
  <c r="O54" i="2" s="1"/>
  <c r="C33" i="1"/>
  <c r="O45" i="2" l="1"/>
  <c r="S45" i="2" s="1"/>
  <c r="U45" i="2" s="1"/>
  <c r="U47" i="2" s="1"/>
  <c r="C35" i="1"/>
  <c r="O47" i="2" s="1"/>
  <c r="S54" i="2"/>
  <c r="H13" i="3"/>
  <c r="M7" i="3"/>
  <c r="N7" i="3" s="1"/>
  <c r="I7" i="3"/>
  <c r="H10" i="3" l="1"/>
  <c r="S47" i="2"/>
  <c r="M13" i="3"/>
  <c r="N13" i="3" s="1"/>
  <c r="I13" i="3"/>
  <c r="M10" i="3" l="1"/>
  <c r="I10" i="3"/>
  <c r="N10" i="3" s="1"/>
</calcChain>
</file>

<file path=xl/sharedStrings.xml><?xml version="1.0" encoding="utf-8"?>
<sst xmlns="http://schemas.openxmlformats.org/spreadsheetml/2006/main" count="354" uniqueCount="119">
  <si>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</si>
  <si>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</si>
  <si>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</si>
  <si>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</si>
  <si>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</si>
  <si>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</si>
  <si>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</si>
  <si>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</si>
  <si>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</si>
  <si>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</si>
  <si>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</si>
  <si>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</si>
  <si>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</si>
  <si>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</si>
  <si>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</si>
  <si>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</si>
  <si>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</si>
  <si>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проведение негосударственной экспертизы проектной документации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</si>
  <si>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</si>
  <si>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</si>
  <si>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</si>
  <si>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</si>
  <si>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</si>
  <si>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</si>
  <si>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</si>
  <si>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</si>
  <si>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</si>
  <si>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</si>
  <si>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</si>
  <si>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</si>
  <si>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</si>
  <si>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</si>
  <si>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</si>
  <si>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</si>
  <si>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</si>
  <si>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</si>
  <si>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</si>
  <si>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</si>
  <si>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</si>
  <si>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</si>
  <si>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</si>
  <si>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</si>
  <si>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пр. Ленина, д. 19а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</si>
  <si>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</si>
  <si>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</si>
  <si>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</si>
  <si>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</si>
  <si>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</si>
  <si>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</si>
  <si>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>1 - пр. Ленина, д. 5 - ремонт подвальных помещений, относящихся к общему имуществу в многоквартирном доме</t>
  </si>
  <si>
    <t>2 - пр. Ленина, д. 13 - ремонт подвальных помещений, относящихся к общему имуществу в многоквартирном доме</t>
  </si>
  <si>
    <t xml:space="preserve">Приложение 
к постановлениию администрации
города Кировска от ___________№ _______
</t>
  </si>
  <si>
    <t>Краткосрочный план капитального ремонта многоквартирных домов на 2020, 2021, 2022  годы, расположенных на территории муниципального образования город Кировск с подведомственной территорией в рамках реализации муниципальной программы «Капитальный ремонт общего имущества в многоквартирных домах, расположенных на территории муниципального образования город Кировск с подведомственной территорией, на 2014-2043 годы»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</si>
  <si>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</si>
  <si>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</si>
  <si>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</si>
  <si>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</si>
  <si>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</si>
  <si>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</si>
  <si>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</si>
  <si>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</si>
  <si>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</si>
  <si>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</si>
  <si>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</si>
  <si>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</si>
  <si>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</si>
  <si>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</si>
  <si>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</si>
  <si>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</si>
  <si>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</si>
  <si>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</si>
  <si>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</si>
  <si>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</si>
  <si>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</si>
  <si>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</si>
  <si>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</si>
  <si>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</si>
  <si>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</si>
  <si>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</si>
  <si>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</si>
  <si>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</si>
  <si>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</si>
  <si>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</si>
  <si>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</si>
  <si>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</si>
  <si>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</si>
  <si>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</si>
  <si>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ул. Кирова, д.21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</si>
  <si>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</si>
  <si>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</si>
  <si>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</si>
  <si>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</si>
  <si>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</si>
  <si>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</si>
  <si>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</si>
  <si>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</si>
  <si>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</si>
  <si>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</si>
  <si>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</si>
  <si>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</si>
  <si>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</si>
  <si>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</si>
  <si>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</si>
  <si>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</si>
  <si>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</si>
  <si>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</si>
  <si>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</si>
  <si>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</si>
  <si>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</si>
  <si>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пр. Ленина, д. 13 ²</t>
  </si>
  <si>
    <t>Итого за 2022 год:</t>
  </si>
  <si>
    <t>ул. Кирова, д.17</t>
  </si>
  <si>
    <t>пр. Ленина, д. 3</t>
  </si>
  <si>
    <t>кирпичный</t>
  </si>
  <si>
    <t>пр. Ленина, д.15</t>
  </si>
  <si>
    <t>-</t>
  </si>
  <si>
    <t>2019</t>
  </si>
  <si>
    <t>пр. Ленина, д.21а</t>
  </si>
  <si>
    <t xml:space="preserve">Приложение 
к постановлениию администрации
города Кировска от 26.12.2019 № 1757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</si>
</sst>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55">
    <xf numFmtId="0" fontId="0" fillId="0" borderId="0" xfId="0"/>
    <xf numFmtId="0" fontId="2" fillId="0" borderId="0" xfId="0" applyFont="1"/>
    <xf numFmtId="0" fontId="2" fillId="3" borderId="0" xfId="0" applyFont="1" applyFill="1"/>
    <xf numFmtId="0" fontId="2" fillId="2" borderId="0" xfId="0" applyFont="1" applyFill="1"/>
    <xf numFmtId="0" fontId="2" fillId="4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7" fillId="2" borderId="2" xfId="1" applyFont="1" applyFill="1" applyBorder="1" applyAlignment="1">
      <alignment horizontal="center" vertical="center"/>
    </xf>
    <xf numFmtId="0" fontId="2" fillId="3" borderId="2" xfId="0" applyFont="1" applyFill="1" applyBorder="1"/>
    <xf numFmtId="4" fontId="2" fillId="0" borderId="0" xfId="0" applyNumberFormat="1" applyFont="1"/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/>
    </xf>
    <xf numFmtId="4" fontId="13" fillId="0" borderId="5" xfId="0" applyNumberFormat="1" applyFont="1" applyFill="1" applyBorder="1" applyAlignment="1">
      <alignment horizontal="center"/>
    </xf>
    <xf numFmtId="43" fontId="13" fillId="0" borderId="2" xfId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" fontId="13" fillId="0" borderId="2" xfId="0" applyNumberFormat="1" applyFont="1" applyFill="1" applyBorder="1" applyAlignment="1"/>
    <xf numFmtId="49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4" fontId="17" fillId="0" borderId="2" xfId="2" applyNumberFormat="1" applyFont="1" applyFill="1" applyBorder="1" applyAlignment="1" applyProtection="1">
      <alignment horizontal="center"/>
    </xf>
    <xf numFmtId="4" fontId="13" fillId="0" borderId="2" xfId="0" applyNumberFormat="1" applyFont="1" applyFill="1" applyBorder="1" applyAlignment="1">
      <alignment wrapText="1"/>
    </xf>
    <xf numFmtId="0" fontId="11" fillId="2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center" wrapText="1"/>
    </xf>
    <xf numFmtId="4" fontId="18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0" fontId="19" fillId="0" borderId="0" xfId="0" applyFont="1"/>
    <xf numFmtId="4" fontId="11" fillId="0" borderId="0" xfId="0" applyNumberFormat="1" applyFont="1"/>
    <xf numFmtId="0" fontId="20" fillId="0" borderId="2" xfId="0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 wrapText="1"/>
    </xf>
    <xf numFmtId="4" fontId="20" fillId="0" borderId="2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wrapText="1"/>
    </xf>
    <xf numFmtId="4" fontId="20" fillId="0" borderId="5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4" fontId="13" fillId="0" borderId="5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/>
    <xf numFmtId="4" fontId="18" fillId="0" borderId="2" xfId="0" applyNumberFormat="1" applyFont="1" applyFill="1" applyBorder="1" applyAlignment="1">
      <alignment horizontal="right"/>
    </xf>
    <xf numFmtId="49" fontId="18" fillId="0" borderId="2" xfId="0" applyNumberFormat="1" applyFont="1" applyFill="1" applyBorder="1" applyAlignment="1">
      <alignment horizontal="center"/>
    </xf>
    <xf numFmtId="1" fontId="18" fillId="0" borderId="2" xfId="0" applyNumberFormat="1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4" fontId="21" fillId="0" borderId="2" xfId="2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166" fontId="21" fillId="0" borderId="2" xfId="1" applyNumberFormat="1" applyFont="1" applyFill="1" applyBorder="1" applyAlignment="1" applyProtection="1">
      <alignment horizontal="center"/>
    </xf>
    <xf numFmtId="4" fontId="19" fillId="0" borderId="2" xfId="0" applyNumberFormat="1" applyFont="1" applyFill="1" applyBorder="1" applyAlignment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5" borderId="0" xfId="0" applyFont="1" applyFill="1"/>
    <xf numFmtId="4" fontId="19" fillId="0" borderId="0" xfId="0" applyNumberFormat="1" applyFont="1" applyBorder="1"/>
    <xf numFmtId="0" fontId="13" fillId="0" borderId="0" xfId="0" applyFont="1" applyFill="1" applyBorder="1"/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center"/>
    </xf>
    <xf numFmtId="165" fontId="17" fillId="6" borderId="0" xfId="2" applyFont="1" applyFill="1" applyBorder="1" applyAlignment="1" applyProtection="1">
      <alignment horizontal="center"/>
    </xf>
    <xf numFmtId="4" fontId="13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165" fontId="17" fillId="7" borderId="0" xfId="2" applyFont="1" applyFill="1" applyBorder="1" applyAlignment="1" applyProtection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4" fontId="13" fillId="2" borderId="0" xfId="0" applyNumberFormat="1" applyFont="1" applyFill="1" applyBorder="1" applyAlignment="1">
      <alignment horizontal="righ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2" fontId="13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43" fontId="8" fillId="2" borderId="2" xfId="1" applyFont="1" applyFill="1" applyBorder="1" applyAlignment="1">
      <alignment horizontal="center"/>
    </xf>
    <xf numFmtId="43" fontId="2" fillId="0" borderId="0" xfId="0" applyNumberFormat="1" applyFont="1" applyAlignment="1">
      <alignment wrapText="1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0" fontId="8" fillId="2" borderId="12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right"/>
    </xf>
    <xf numFmtId="43" fontId="9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3" fontId="8" fillId="2" borderId="12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0" fontId="13" fillId="0" borderId="2" xfId="0" applyFont="1" applyFill="1" applyBorder="1" applyAlignment="1">
      <alignment horizontal="left" vertical="center"/>
    </xf>
    <xf numFmtId="43" fontId="13" fillId="0" borderId="2" xfId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" fontId="0" fillId="5" borderId="10" xfId="0" applyNumberFormat="1" applyFill="1" applyBorder="1"/>
    <xf numFmtId="4" fontId="0" fillId="5" borderId="0" xfId="0" applyNumberFormat="1" applyFill="1" applyBorder="1"/>
    <xf numFmtId="0" fontId="0" fillId="5" borderId="0" xfId="0" applyFill="1"/>
    <xf numFmtId="1" fontId="13" fillId="0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 refreshError="1">
        <row r="22">
          <cell r="L22">
            <v>5486.8</v>
          </cell>
        </row>
        <row r="43">
          <cell r="L43">
            <v>5486.8</v>
          </cell>
        </row>
        <row r="44">
          <cell r="L44">
            <v>3505.7</v>
          </cell>
        </row>
        <row r="47">
          <cell r="L47">
            <v>2070.1</v>
          </cell>
        </row>
      </sheetData>
      <sheetData sheetId="1" refreshError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3">
          <cell r="B13" t="str">
            <v>ул. Кирова, д. 37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18">
          <cell r="B18" t="str">
            <v>ул. Хибиногорская, д. 30</v>
          </cell>
        </row>
        <row r="19">
          <cell r="B19" t="str">
            <v>ул. Мира, д. 8а</v>
          </cell>
        </row>
        <row r="35">
          <cell r="B35" t="str">
            <v>пр. Ленина, д. 19а</v>
          </cell>
        </row>
        <row r="37">
          <cell r="B37" t="str">
            <v>ул. Хибиногорская, д. 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8"/>
  <sheetViews>
    <sheetView tabSelected="1" topLeftCell="A7" zoomScale="70" zoomScaleNormal="70" workbookViewId="0">
      <selection activeCell="AH18" sqref="AH18"/>
    </sheetView>
  </sheetViews>
  <sheetFormatPr defaultRowHeight="15" x14ac:dyDescent="0.25"/>
  <cols>
    <col min="1" max="1" width="8" style="14" customWidth="1"/>
    <col min="2" max="2" width="33.140625" style="14" customWidth="1"/>
    <col min="3" max="3" width="10.42578125" style="14" customWidth="1"/>
    <col min="4" max="4" width="8" style="14" customWidth="1"/>
    <col min="5" max="5" width="8.7109375" style="14" customWidth="1"/>
    <col min="6" max="6" width="14.28515625" style="14" customWidth="1"/>
    <col min="7" max="7" width="11.5703125" style="14" customWidth="1"/>
    <col min="8" max="8" width="16.28515625" style="14" customWidth="1"/>
    <col min="9" max="10" width="9.85546875" style="14" bestFit="1" customWidth="1"/>
    <col min="11" max="11" width="14.28515625" style="14" customWidth="1"/>
    <col min="12" max="12" width="14.7109375" style="14" bestFit="1" customWidth="1"/>
    <col min="13" max="13" width="14.140625" style="14" customWidth="1"/>
    <col min="14" max="14" width="15.28515625" style="14" customWidth="1"/>
    <col min="15" max="15" width="20.85546875" style="14" customWidth="1"/>
    <col min="16" max="16" width="9.85546875" style="14" customWidth="1"/>
    <col min="17" max="17" width="9" style="14" customWidth="1"/>
    <col min="18" max="18" width="9.42578125" style="14" customWidth="1"/>
    <col min="19" max="19" width="22.42578125" style="14" customWidth="1"/>
    <col min="20" max="20" width="10.140625" style="14" customWidth="1"/>
    <col min="21" max="21" width="14.7109375" style="14" customWidth="1"/>
    <col min="22" max="22" width="14" style="14" bestFit="1" customWidth="1"/>
    <col min="23" max="23" width="11.7109375" style="14" customWidth="1"/>
    <col min="24" max="24" width="13.140625" style="14" bestFit="1" customWidth="1"/>
    <col min="25" max="25" width="13.85546875" style="14" bestFit="1" customWidth="1"/>
    <col min="26" max="26" width="11.85546875" style="14" customWidth="1"/>
    <col min="27" max="27" width="13" style="14" customWidth="1"/>
    <col min="28" max="31" width="9.140625" style="14"/>
    <col min="32" max="32" width="16.5703125" style="14" customWidth="1"/>
    <col min="33" max="33" width="25.85546875" style="14" customWidth="1"/>
    <col min="34" max="16384" width="9.140625" style="14"/>
  </cols>
  <sheetData>
    <row r="1" spans="2:25" ht="15.75" hidden="1" x14ac:dyDescent="0.25">
      <c r="V1" s="186"/>
      <c r="W1" s="186"/>
      <c r="X1" s="186"/>
    </row>
    <row r="2" spans="2:25" ht="74.25" hidden="1" customHeight="1" x14ac:dyDescent="0.3">
      <c r="F2" s="15"/>
      <c r="G2" s="15"/>
      <c r="H2" s="15"/>
      <c r="I2" s="15"/>
      <c r="J2" s="15"/>
      <c r="K2" s="15"/>
      <c r="L2" s="15"/>
      <c r="M2" s="15"/>
      <c r="N2" s="15"/>
      <c r="O2" s="15"/>
      <c r="P2" s="187"/>
      <c r="Q2" s="187"/>
      <c r="R2" s="187"/>
      <c r="S2" s="16"/>
      <c r="T2" s="188" t="s">
        <v>51</v>
      </c>
      <c r="U2" s="188"/>
      <c r="V2" s="188"/>
      <c r="W2" s="188"/>
      <c r="X2" s="188"/>
    </row>
    <row r="3" spans="2:25" ht="17.25" hidden="1" customHeight="1" x14ac:dyDescent="0.3">
      <c r="F3" s="15"/>
      <c r="G3" s="15"/>
      <c r="H3" s="15"/>
      <c r="I3" s="15"/>
      <c r="J3" s="15"/>
      <c r="K3" s="15"/>
      <c r="L3" s="15"/>
      <c r="M3" s="15"/>
      <c r="N3" s="15"/>
      <c r="O3" s="17"/>
      <c r="P3" s="17"/>
      <c r="Q3" s="17"/>
      <c r="R3" s="17"/>
      <c r="S3" s="18"/>
      <c r="T3" s="189"/>
      <c r="U3" s="189"/>
      <c r="V3" s="189"/>
      <c r="W3" s="189"/>
      <c r="X3" s="5"/>
      <c r="Y3" s="5"/>
    </row>
    <row r="4" spans="2:25" ht="18.75" hidden="1" x14ac:dyDescent="0.3">
      <c r="F4" s="15"/>
      <c r="G4" s="15"/>
      <c r="H4" s="15"/>
      <c r="I4" s="15"/>
      <c r="J4" s="15"/>
      <c r="K4" s="15"/>
      <c r="L4" s="15"/>
      <c r="M4" s="15"/>
      <c r="N4" s="15"/>
      <c r="O4" s="15"/>
      <c r="P4" s="187"/>
      <c r="Q4" s="187"/>
      <c r="R4" s="187"/>
      <c r="S4" s="189"/>
      <c r="T4" s="189"/>
      <c r="U4" s="189"/>
      <c r="V4" s="189"/>
      <c r="W4" s="189"/>
      <c r="X4" s="19"/>
    </row>
    <row r="5" spans="2:25" ht="18.75" hidden="1" x14ac:dyDescent="0.3">
      <c r="F5" s="15"/>
      <c r="G5" s="15"/>
      <c r="H5" s="15"/>
      <c r="I5" s="15"/>
      <c r="J5" s="15"/>
      <c r="K5" s="15"/>
      <c r="L5" s="15"/>
      <c r="M5" s="15"/>
      <c r="N5" s="15"/>
      <c r="O5" s="190"/>
      <c r="P5" s="190"/>
      <c r="Q5" s="190"/>
      <c r="R5" s="190"/>
      <c r="S5" s="20"/>
      <c r="T5" s="191"/>
      <c r="U5" s="191"/>
      <c r="V5" s="191"/>
      <c r="W5" s="191"/>
      <c r="X5" s="19"/>
    </row>
    <row r="6" spans="2:25" ht="18.75" hidden="1" x14ac:dyDescent="0.3"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21"/>
      <c r="U6" s="21"/>
      <c r="V6" s="21"/>
      <c r="W6" s="21"/>
      <c r="X6" s="19"/>
    </row>
    <row r="7" spans="2:25" ht="18.75" x14ac:dyDescent="0.3"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21"/>
      <c r="U7" s="17"/>
      <c r="V7" s="17"/>
      <c r="W7" s="17"/>
      <c r="X7" s="17"/>
    </row>
    <row r="8" spans="2:25" ht="76.5" customHeight="1" x14ac:dyDescent="0.3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92" t="s">
        <v>118</v>
      </c>
      <c r="T8" s="192"/>
      <c r="U8" s="192"/>
      <c r="V8" s="192"/>
      <c r="W8" s="192"/>
      <c r="X8" s="192"/>
    </row>
    <row r="9" spans="2:25" ht="18.75" x14ac:dyDescent="0.3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91"/>
      <c r="T9" s="191"/>
      <c r="U9" s="191"/>
      <c r="V9" s="191"/>
      <c r="W9" s="191"/>
      <c r="X9" s="191"/>
    </row>
    <row r="10" spans="2:25" ht="18.75" x14ac:dyDescent="0.3"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93"/>
      <c r="T10" s="193"/>
      <c r="U10" s="193"/>
      <c r="V10" s="193"/>
      <c r="W10" s="193"/>
      <c r="X10" s="193"/>
      <c r="Y10" s="17"/>
    </row>
    <row r="11" spans="2:25" ht="18.75" x14ac:dyDescent="0.3"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1"/>
      <c r="U11" s="21"/>
      <c r="V11" s="21"/>
      <c r="W11" s="21"/>
      <c r="X11" s="19"/>
    </row>
    <row r="12" spans="2:25" ht="18" customHeight="1" x14ac:dyDescent="0.25">
      <c r="B12" s="185" t="s">
        <v>52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</row>
    <row r="13" spans="2:25" ht="6" customHeight="1" x14ac:dyDescent="0.25"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</row>
    <row r="14" spans="2:25" ht="18" customHeight="1" x14ac:dyDescent="0.25"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</row>
    <row r="15" spans="2:25" ht="18" customHeight="1" x14ac:dyDescent="0.25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</row>
    <row r="16" spans="2:25" ht="5.25" customHeight="1" x14ac:dyDescent="0.25"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</row>
    <row r="17" spans="1:26" ht="37.5" customHeight="1" x14ac:dyDescent="0.3">
      <c r="A17" s="194"/>
      <c r="B17" s="194"/>
      <c r="C17" s="22"/>
      <c r="D17" s="22"/>
      <c r="E17" s="22"/>
      <c r="F17" s="195" t="s">
        <v>53</v>
      </c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5"/>
      <c r="U17" s="15"/>
      <c r="V17" s="15"/>
      <c r="W17" s="15"/>
    </row>
    <row r="18" spans="1:26" ht="41.25" customHeight="1" x14ac:dyDescent="0.25">
      <c r="A18" s="196" t="s">
        <v>54</v>
      </c>
      <c r="B18" s="196" t="s">
        <v>2</v>
      </c>
      <c r="C18" s="198" t="s">
        <v>55</v>
      </c>
      <c r="D18" s="198" t="s">
        <v>56</v>
      </c>
      <c r="E18" s="198" t="s">
        <v>57</v>
      </c>
      <c r="F18" s="200" t="s">
        <v>58</v>
      </c>
      <c r="G18" s="200"/>
      <c r="H18" s="201" t="s">
        <v>59</v>
      </c>
      <c r="I18" s="201" t="s">
        <v>60</v>
      </c>
      <c r="J18" s="198" t="s">
        <v>61</v>
      </c>
      <c r="K18" s="201" t="s">
        <v>62</v>
      </c>
      <c r="L18" s="201" t="s">
        <v>63</v>
      </c>
      <c r="M18" s="201"/>
      <c r="N18" s="201" t="s">
        <v>64</v>
      </c>
      <c r="O18" s="200" t="s">
        <v>65</v>
      </c>
      <c r="P18" s="200"/>
      <c r="Q18" s="200"/>
      <c r="R18" s="200"/>
      <c r="S18" s="200"/>
      <c r="T18" s="200"/>
      <c r="U18" s="212" t="s">
        <v>66</v>
      </c>
      <c r="V18" s="201" t="s">
        <v>67</v>
      </c>
      <c r="W18" s="201" t="s">
        <v>68</v>
      </c>
      <c r="X18" s="198" t="s">
        <v>69</v>
      </c>
    </row>
    <row r="19" spans="1:26" ht="176.25" customHeight="1" x14ac:dyDescent="0.25">
      <c r="A19" s="197"/>
      <c r="B19" s="197"/>
      <c r="C19" s="199"/>
      <c r="D19" s="199"/>
      <c r="E19" s="199"/>
      <c r="F19" s="23" t="s">
        <v>70</v>
      </c>
      <c r="G19" s="23" t="s">
        <v>71</v>
      </c>
      <c r="H19" s="198"/>
      <c r="I19" s="198"/>
      <c r="J19" s="199"/>
      <c r="K19" s="198"/>
      <c r="L19" s="24" t="s">
        <v>72</v>
      </c>
      <c r="M19" s="25" t="s">
        <v>73</v>
      </c>
      <c r="N19" s="198"/>
      <c r="O19" s="26" t="s">
        <v>72</v>
      </c>
      <c r="P19" s="23" t="s">
        <v>74</v>
      </c>
      <c r="Q19" s="23" t="s">
        <v>75</v>
      </c>
      <c r="R19" s="23" t="s">
        <v>76</v>
      </c>
      <c r="S19" s="23" t="s">
        <v>77</v>
      </c>
      <c r="T19" s="27" t="s">
        <v>78</v>
      </c>
      <c r="U19" s="213"/>
      <c r="V19" s="198"/>
      <c r="W19" s="198"/>
      <c r="X19" s="202"/>
      <c r="Y19" s="28"/>
      <c r="Z19" s="28"/>
    </row>
    <row r="20" spans="1:26" ht="24" customHeight="1" x14ac:dyDescent="0.25">
      <c r="A20" s="29">
        <v>1</v>
      </c>
      <c r="B20" s="29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1">
        <v>12</v>
      </c>
      <c r="M20" s="30">
        <v>13</v>
      </c>
      <c r="N20" s="30">
        <v>14</v>
      </c>
      <c r="O20" s="31">
        <v>15</v>
      </c>
      <c r="P20" s="30">
        <v>16</v>
      </c>
      <c r="Q20" s="30">
        <v>17</v>
      </c>
      <c r="R20" s="30">
        <v>18</v>
      </c>
      <c r="S20" s="30">
        <v>19</v>
      </c>
      <c r="T20" s="32">
        <v>20</v>
      </c>
      <c r="U20" s="30">
        <v>21</v>
      </c>
      <c r="V20" s="30">
        <v>22</v>
      </c>
      <c r="W20" s="30">
        <v>23</v>
      </c>
      <c r="X20" s="30">
        <v>24</v>
      </c>
    </row>
    <row r="21" spans="1:26" ht="21.95" customHeight="1" x14ac:dyDescent="0.25">
      <c r="A21" s="203">
        <v>2020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5"/>
    </row>
    <row r="22" spans="1:26" ht="34.5" customHeight="1" x14ac:dyDescent="0.3">
      <c r="A22" s="33">
        <v>1</v>
      </c>
      <c r="B22" s="34" t="str">
        <f>'[1]раздел 2 н'!B10</f>
        <v>пр. Ленина, д. 9 а</v>
      </c>
      <c r="C22" s="35" t="s">
        <v>79</v>
      </c>
      <c r="D22" s="35" t="s">
        <v>80</v>
      </c>
      <c r="E22" s="35"/>
      <c r="F22" s="33">
        <v>1949</v>
      </c>
      <c r="G22" s="33">
        <v>2016</v>
      </c>
      <c r="H22" s="36" t="s">
        <v>81</v>
      </c>
      <c r="I22" s="33">
        <v>5</v>
      </c>
      <c r="J22" s="33">
        <v>5</v>
      </c>
      <c r="K22" s="36">
        <v>7532.3</v>
      </c>
      <c r="L22" s="36">
        <v>5486.8</v>
      </c>
      <c r="M22" s="36">
        <v>4096.8999999999996</v>
      </c>
      <c r="N22" s="37">
        <v>122</v>
      </c>
      <c r="O22" s="36">
        <f>'Разд 2'!C10</f>
        <v>4303713.466</v>
      </c>
      <c r="P22" s="38">
        <v>0</v>
      </c>
      <c r="Q22" s="38">
        <v>0</v>
      </c>
      <c r="R22" s="38">
        <v>0</v>
      </c>
      <c r="S22" s="39">
        <f t="shared" ref="S22:S36" si="0">O22</f>
        <v>4303713.466</v>
      </c>
      <c r="T22" s="38">
        <v>0</v>
      </c>
      <c r="U22" s="40">
        <f t="shared" ref="U22:U34" si="1">S22/L22</f>
        <v>784.3758595173872</v>
      </c>
      <c r="V22" s="39">
        <v>11371.98</v>
      </c>
      <c r="W22" s="41" t="s">
        <v>82</v>
      </c>
      <c r="X22" s="41" t="s">
        <v>82</v>
      </c>
    </row>
    <row r="23" spans="1:26" s="48" customFormat="1" ht="21.95" customHeight="1" x14ac:dyDescent="0.3">
      <c r="A23" s="161">
        <v>2</v>
      </c>
      <c r="B23" s="162" t="str">
        <f>'[1]раздел 2 н'!B11</f>
        <v>ул. Кирова, д. 17</v>
      </c>
      <c r="C23" s="161" t="s">
        <v>79</v>
      </c>
      <c r="D23" s="161" t="s">
        <v>80</v>
      </c>
      <c r="E23" s="161"/>
      <c r="F23" s="76" t="s">
        <v>83</v>
      </c>
      <c r="G23" s="163"/>
      <c r="H23" s="158" t="s">
        <v>81</v>
      </c>
      <c r="I23" s="164">
        <v>4</v>
      </c>
      <c r="J23" s="164">
        <v>4</v>
      </c>
      <c r="K23" s="160">
        <v>3685</v>
      </c>
      <c r="L23" s="160">
        <v>3629</v>
      </c>
      <c r="M23" s="160">
        <v>2996.3</v>
      </c>
      <c r="N23" s="160">
        <v>84</v>
      </c>
      <c r="O23" s="158">
        <f>'Разд 2'!C11</f>
        <v>2691594.8292</v>
      </c>
      <c r="P23" s="165">
        <v>0</v>
      </c>
      <c r="Q23" s="165">
        <v>0</v>
      </c>
      <c r="R23" s="166">
        <v>0</v>
      </c>
      <c r="S23" s="157">
        <f t="shared" si="0"/>
        <v>2691594.8292</v>
      </c>
      <c r="T23" s="165">
        <v>0</v>
      </c>
      <c r="U23" s="167">
        <f t="shared" si="1"/>
        <v>741.69050129512266</v>
      </c>
      <c r="V23" s="157">
        <v>12634.74</v>
      </c>
      <c r="W23" s="168" t="s">
        <v>82</v>
      </c>
      <c r="X23" s="168" t="s">
        <v>82</v>
      </c>
    </row>
    <row r="24" spans="1:26" ht="21.95" customHeight="1" x14ac:dyDescent="0.3">
      <c r="A24" s="33">
        <v>3</v>
      </c>
      <c r="B24" s="42" t="str">
        <f>'[1]раздел 2 н'!B12</f>
        <v>ул. Кирова, д. 21</v>
      </c>
      <c r="C24" s="35" t="s">
        <v>79</v>
      </c>
      <c r="D24" s="35" t="s">
        <v>80</v>
      </c>
      <c r="E24" s="35"/>
      <c r="F24" s="35">
        <v>1958</v>
      </c>
      <c r="G24" s="35">
        <v>2005</v>
      </c>
      <c r="H24" s="35" t="s">
        <v>81</v>
      </c>
      <c r="I24" s="35">
        <v>4</v>
      </c>
      <c r="J24" s="35">
        <v>4</v>
      </c>
      <c r="K24" s="39">
        <v>4473.1000000000004</v>
      </c>
      <c r="L24" s="36">
        <v>3627.8</v>
      </c>
      <c r="M24" s="47">
        <v>2811</v>
      </c>
      <c r="N24" s="39">
        <v>87</v>
      </c>
      <c r="O24" s="36">
        <f>'Разд 2'!C12</f>
        <v>175905.18</v>
      </c>
      <c r="P24" s="38">
        <v>0</v>
      </c>
      <c r="Q24" s="38">
        <v>0</v>
      </c>
      <c r="R24" s="38">
        <v>0</v>
      </c>
      <c r="S24" s="39">
        <f t="shared" si="0"/>
        <v>175905.18</v>
      </c>
      <c r="T24" s="38">
        <v>0</v>
      </c>
      <c r="U24" s="40">
        <f t="shared" si="1"/>
        <v>48.488114008489987</v>
      </c>
      <c r="V24" s="39">
        <v>12634.74</v>
      </c>
      <c r="W24" s="41" t="s">
        <v>82</v>
      </c>
      <c r="X24" s="41" t="s">
        <v>82</v>
      </c>
    </row>
    <row r="25" spans="1:26" ht="21.95" customHeight="1" x14ac:dyDescent="0.3">
      <c r="A25" s="33">
        <v>4</v>
      </c>
      <c r="B25" s="34" t="str">
        <f>'[1]раздел 2 н'!B13</f>
        <v>ул. Кирова, д. 37</v>
      </c>
      <c r="C25" s="35" t="s">
        <v>79</v>
      </c>
      <c r="D25" s="35" t="s">
        <v>80</v>
      </c>
      <c r="E25" s="35"/>
      <c r="F25" s="35">
        <v>1963</v>
      </c>
      <c r="G25" s="35">
        <v>2018</v>
      </c>
      <c r="H25" s="35" t="s">
        <v>81</v>
      </c>
      <c r="I25" s="35">
        <v>5</v>
      </c>
      <c r="J25" s="35">
        <v>3</v>
      </c>
      <c r="K25" s="39">
        <v>3062.4</v>
      </c>
      <c r="L25" s="36">
        <v>2914.7</v>
      </c>
      <c r="M25" s="47">
        <v>2489.5</v>
      </c>
      <c r="N25" s="39">
        <v>81</v>
      </c>
      <c r="O25" s="158">
        <f>'Разд 2'!C13</f>
        <v>6791882.6154899998</v>
      </c>
      <c r="P25" s="38">
        <v>0</v>
      </c>
      <c r="Q25" s="38">
        <v>0</v>
      </c>
      <c r="R25" s="38">
        <v>0</v>
      </c>
      <c r="S25" s="157">
        <f t="shared" si="0"/>
        <v>6791882.6154899998</v>
      </c>
      <c r="T25" s="38">
        <v>0</v>
      </c>
      <c r="U25" s="40">
        <f t="shared" si="1"/>
        <v>2330.2166999999999</v>
      </c>
      <c r="V25" s="39">
        <v>11371.98</v>
      </c>
      <c r="W25" s="41" t="s">
        <v>82</v>
      </c>
      <c r="X25" s="41" t="s">
        <v>82</v>
      </c>
    </row>
    <row r="26" spans="1:26" ht="21.95" customHeight="1" x14ac:dyDescent="0.3">
      <c r="A26" s="33">
        <v>5</v>
      </c>
      <c r="B26" s="34" t="str">
        <f>'[1]раздел 2 н'!B14</f>
        <v>пр. Ленина, д. 5</v>
      </c>
      <c r="C26" s="35" t="s">
        <v>79</v>
      </c>
      <c r="D26" s="35" t="s">
        <v>80</v>
      </c>
      <c r="E26" s="35"/>
      <c r="F26" s="35">
        <v>1953</v>
      </c>
      <c r="G26" s="35">
        <v>2016</v>
      </c>
      <c r="H26" s="35" t="s">
        <v>81</v>
      </c>
      <c r="I26" s="35">
        <v>4</v>
      </c>
      <c r="J26" s="35">
        <v>6</v>
      </c>
      <c r="K26" s="39">
        <v>5543.5</v>
      </c>
      <c r="L26" s="36">
        <v>4717.3</v>
      </c>
      <c r="M26" s="47">
        <v>3430.5</v>
      </c>
      <c r="N26" s="39">
        <v>88</v>
      </c>
      <c r="O26" s="36">
        <f>'Разд 2'!C14</f>
        <v>569303.53</v>
      </c>
      <c r="P26" s="38">
        <v>0</v>
      </c>
      <c r="Q26" s="38">
        <v>0</v>
      </c>
      <c r="R26" s="38">
        <v>0</v>
      </c>
      <c r="S26" s="39">
        <f t="shared" si="0"/>
        <v>569303.53</v>
      </c>
      <c r="T26" s="38">
        <v>0</v>
      </c>
      <c r="U26" s="40">
        <f t="shared" si="1"/>
        <v>120.68419010874865</v>
      </c>
      <c r="V26" s="39">
        <v>12634.74</v>
      </c>
      <c r="W26" s="41" t="s">
        <v>82</v>
      </c>
      <c r="X26" s="41" t="s">
        <v>82</v>
      </c>
    </row>
    <row r="27" spans="1:26" s="48" customFormat="1" ht="21.95" customHeight="1" x14ac:dyDescent="0.3">
      <c r="A27" s="33">
        <v>6</v>
      </c>
      <c r="B27" s="34" t="str">
        <f>'[1]раздел 2 н'!B15</f>
        <v>пр. Ленина, д. 13</v>
      </c>
      <c r="C27" s="35" t="s">
        <v>79</v>
      </c>
      <c r="D27" s="35" t="s">
        <v>80</v>
      </c>
      <c r="E27" s="35"/>
      <c r="F27" s="35">
        <v>1936</v>
      </c>
      <c r="G27" s="35">
        <v>2008</v>
      </c>
      <c r="H27" s="35" t="s">
        <v>81</v>
      </c>
      <c r="I27" s="35">
        <v>4</v>
      </c>
      <c r="J27" s="35">
        <v>7</v>
      </c>
      <c r="K27" s="39">
        <v>4657</v>
      </c>
      <c r="L27" s="36">
        <v>3505.7</v>
      </c>
      <c r="M27" s="47">
        <v>2089</v>
      </c>
      <c r="N27" s="39">
        <v>100</v>
      </c>
      <c r="O27" s="36">
        <f>'Разд 2'!C15</f>
        <v>9611506.9278999995</v>
      </c>
      <c r="P27" s="38">
        <v>0</v>
      </c>
      <c r="Q27" s="38">
        <v>0</v>
      </c>
      <c r="R27" s="38">
        <v>0</v>
      </c>
      <c r="S27" s="39">
        <f t="shared" si="0"/>
        <v>9611506.9278999995</v>
      </c>
      <c r="T27" s="38">
        <v>0</v>
      </c>
      <c r="U27" s="40">
        <f t="shared" si="1"/>
        <v>2741.6798151296462</v>
      </c>
      <c r="V27" s="39">
        <v>12634.74</v>
      </c>
      <c r="W27" s="41" t="s">
        <v>116</v>
      </c>
      <c r="X27" s="41" t="s">
        <v>82</v>
      </c>
      <c r="Z27" s="169"/>
    </row>
    <row r="28" spans="1:26" s="178" customFormat="1" ht="21.95" customHeight="1" x14ac:dyDescent="0.25">
      <c r="A28" s="31">
        <v>7</v>
      </c>
      <c r="B28" s="170" t="s">
        <v>114</v>
      </c>
      <c r="C28" s="31" t="s">
        <v>79</v>
      </c>
      <c r="D28" s="31" t="s">
        <v>80</v>
      </c>
      <c r="E28" s="31"/>
      <c r="F28" s="31">
        <v>1939</v>
      </c>
      <c r="G28" s="31">
        <v>2009</v>
      </c>
      <c r="H28" s="31" t="s">
        <v>81</v>
      </c>
      <c r="I28" s="31">
        <v>5</v>
      </c>
      <c r="J28" s="31">
        <v>8</v>
      </c>
      <c r="K28" s="31">
        <v>6598.1</v>
      </c>
      <c r="L28" s="31">
        <v>4718.67</v>
      </c>
      <c r="M28" s="31">
        <v>4052.2</v>
      </c>
      <c r="N28" s="31">
        <v>100</v>
      </c>
      <c r="O28" s="115">
        <f>'Разд 2'!C16</f>
        <v>16081153.279999999</v>
      </c>
      <c r="P28" s="171" t="s">
        <v>115</v>
      </c>
      <c r="Q28" s="171" t="s">
        <v>115</v>
      </c>
      <c r="R28" s="171" t="s">
        <v>115</v>
      </c>
      <c r="S28" s="115">
        <f t="shared" si="0"/>
        <v>16081153.279999999</v>
      </c>
      <c r="T28" s="171" t="s">
        <v>115</v>
      </c>
      <c r="U28" s="172">
        <f t="shared" ref="U28" si="2">O28/L28</f>
        <v>3407.9843006609913</v>
      </c>
      <c r="V28" s="173">
        <v>11371.98</v>
      </c>
      <c r="W28" s="174" t="s">
        <v>116</v>
      </c>
      <c r="X28" s="175" t="s">
        <v>82</v>
      </c>
      <c r="Y28" s="176"/>
      <c r="Z28" s="177"/>
    </row>
    <row r="29" spans="1:26" ht="21.95" customHeight="1" x14ac:dyDescent="0.3">
      <c r="A29" s="33">
        <v>8</v>
      </c>
      <c r="B29" s="34" t="str">
        <f>'[1]раздел 2 н'!B16</f>
        <v>пр. Ленина, д. 19</v>
      </c>
      <c r="C29" s="35" t="s">
        <v>79</v>
      </c>
      <c r="D29" s="35" t="s">
        <v>80</v>
      </c>
      <c r="E29" s="35"/>
      <c r="F29" s="35">
        <v>1957</v>
      </c>
      <c r="G29" s="35">
        <v>2010</v>
      </c>
      <c r="H29" s="35" t="s">
        <v>81</v>
      </c>
      <c r="I29" s="35">
        <v>4</v>
      </c>
      <c r="J29" s="35">
        <v>4</v>
      </c>
      <c r="K29" s="39">
        <v>3498.4</v>
      </c>
      <c r="L29" s="36">
        <v>3176.6</v>
      </c>
      <c r="M29" s="47">
        <v>2481.9</v>
      </c>
      <c r="N29" s="39">
        <v>69</v>
      </c>
      <c r="O29" s="36">
        <f>'Разд 2'!C17</f>
        <v>19265951.777170002</v>
      </c>
      <c r="P29" s="38">
        <v>0</v>
      </c>
      <c r="Q29" s="38">
        <v>0</v>
      </c>
      <c r="R29" s="38">
        <v>0</v>
      </c>
      <c r="S29" s="39">
        <f t="shared" si="0"/>
        <v>19265951.777170002</v>
      </c>
      <c r="T29" s="38">
        <v>0</v>
      </c>
      <c r="U29" s="40">
        <f t="shared" si="1"/>
        <v>6064.9599500000013</v>
      </c>
      <c r="V29" s="39">
        <v>12634.74</v>
      </c>
      <c r="W29" s="41" t="s">
        <v>82</v>
      </c>
      <c r="X29" s="41" t="s">
        <v>82</v>
      </c>
    </row>
    <row r="30" spans="1:26" customFormat="1" ht="21.95" customHeight="1" x14ac:dyDescent="0.25">
      <c r="A30" s="31">
        <v>9</v>
      </c>
      <c r="B30" s="170" t="s">
        <v>117</v>
      </c>
      <c r="C30" s="32" t="s">
        <v>79</v>
      </c>
      <c r="D30" s="32" t="s">
        <v>80</v>
      </c>
      <c r="E30" s="32"/>
      <c r="F30" s="32">
        <v>1955</v>
      </c>
      <c r="G30" s="32">
        <v>2004</v>
      </c>
      <c r="H30" s="32" t="s">
        <v>81</v>
      </c>
      <c r="I30" s="32">
        <v>4</v>
      </c>
      <c r="J30" s="32">
        <v>3</v>
      </c>
      <c r="K30" s="172">
        <v>2377.5</v>
      </c>
      <c r="L30" s="115">
        <v>2172.1</v>
      </c>
      <c r="M30" s="172">
        <v>2050.9</v>
      </c>
      <c r="N30" s="179">
        <v>64</v>
      </c>
      <c r="O30" s="115">
        <v>4796499.6100000003</v>
      </c>
      <c r="P30" s="171" t="s">
        <v>115</v>
      </c>
      <c r="Q30" s="171" t="s">
        <v>115</v>
      </c>
      <c r="R30" s="171" t="s">
        <v>115</v>
      </c>
      <c r="S30" s="172">
        <f>O30</f>
        <v>4796499.6100000003</v>
      </c>
      <c r="T30" s="171" t="s">
        <v>115</v>
      </c>
      <c r="U30" s="172">
        <f>O30/L30</f>
        <v>2208.2314856590397</v>
      </c>
      <c r="V30" s="180">
        <v>6357</v>
      </c>
      <c r="W30" s="181" t="s">
        <v>116</v>
      </c>
      <c r="X30" s="182" t="s">
        <v>82</v>
      </c>
      <c r="Y30" s="183"/>
      <c r="Z30" s="184"/>
    </row>
    <row r="31" spans="1:26" ht="21.95" customHeight="1" x14ac:dyDescent="0.3">
      <c r="A31" s="33">
        <v>10</v>
      </c>
      <c r="B31" s="34" t="str">
        <f>'[1]раздел 2 н'!B17</f>
        <v>пр. Ленина, д. 23</v>
      </c>
      <c r="C31" s="35" t="s">
        <v>79</v>
      </c>
      <c r="D31" s="35" t="s">
        <v>80</v>
      </c>
      <c r="E31" s="35"/>
      <c r="F31" s="35">
        <v>1957</v>
      </c>
      <c r="G31" s="35">
        <v>2009</v>
      </c>
      <c r="H31" s="35" t="s">
        <v>81</v>
      </c>
      <c r="I31" s="35">
        <v>4</v>
      </c>
      <c r="J31" s="35">
        <v>4</v>
      </c>
      <c r="K31" s="39">
        <v>4252.6000000000004</v>
      </c>
      <c r="L31" s="36">
        <v>3407.17</v>
      </c>
      <c r="M31" s="47">
        <v>3407.17</v>
      </c>
      <c r="N31" s="39">
        <v>85</v>
      </c>
      <c r="O31" s="36">
        <f>'Разд 2'!C19</f>
        <v>20664349.586099997</v>
      </c>
      <c r="P31" s="38">
        <v>0</v>
      </c>
      <c r="Q31" s="38">
        <v>0</v>
      </c>
      <c r="R31" s="38">
        <v>0</v>
      </c>
      <c r="S31" s="39">
        <f t="shared" si="0"/>
        <v>20664349.586099997</v>
      </c>
      <c r="T31" s="38">
        <v>0</v>
      </c>
      <c r="U31" s="40">
        <f t="shared" si="1"/>
        <v>6064.9599480213774</v>
      </c>
      <c r="V31" s="39">
        <v>12634.74</v>
      </c>
      <c r="W31" s="41" t="s">
        <v>82</v>
      </c>
      <c r="X31" s="41" t="s">
        <v>82</v>
      </c>
    </row>
    <row r="32" spans="1:26" ht="21.95" customHeight="1" x14ac:dyDescent="0.3">
      <c r="A32" s="33">
        <v>11</v>
      </c>
      <c r="B32" s="34" t="s">
        <v>45</v>
      </c>
      <c r="C32" s="35" t="s">
        <v>79</v>
      </c>
      <c r="D32" s="35" t="s">
        <v>80</v>
      </c>
      <c r="E32" s="35"/>
      <c r="F32" s="35">
        <v>1958</v>
      </c>
      <c r="G32" s="35"/>
      <c r="H32" s="35" t="s">
        <v>81</v>
      </c>
      <c r="I32" s="35">
        <v>4</v>
      </c>
      <c r="J32" s="35">
        <v>6</v>
      </c>
      <c r="K32" s="57">
        <v>6607.1</v>
      </c>
      <c r="L32" s="58">
        <v>4082</v>
      </c>
      <c r="M32" s="59">
        <v>3879.1</v>
      </c>
      <c r="N32" s="57">
        <v>126</v>
      </c>
      <c r="O32" s="36">
        <f>'Разд 2'!C20</f>
        <v>24966694.695899997</v>
      </c>
      <c r="P32" s="38"/>
      <c r="Q32" s="38"/>
      <c r="R32" s="38"/>
      <c r="S32" s="39">
        <f>O32</f>
        <v>24966694.695899997</v>
      </c>
      <c r="T32" s="38"/>
      <c r="U32" s="40">
        <f t="shared" si="1"/>
        <v>6116.2897344194016</v>
      </c>
      <c r="V32" s="39">
        <v>12634.74</v>
      </c>
      <c r="W32" s="41" t="s">
        <v>82</v>
      </c>
      <c r="X32" s="41" t="s">
        <v>82</v>
      </c>
    </row>
    <row r="33" spans="1:27" ht="21.95" customHeight="1" x14ac:dyDescent="0.3">
      <c r="A33" s="33">
        <v>12</v>
      </c>
      <c r="B33" s="34" t="str">
        <f>'[1]раздел 2 н'!B18</f>
        <v>ул. Хибиногорская, д. 30</v>
      </c>
      <c r="C33" s="35" t="s">
        <v>79</v>
      </c>
      <c r="D33" s="35" t="s">
        <v>80</v>
      </c>
      <c r="E33" s="35"/>
      <c r="F33" s="33" t="s">
        <v>84</v>
      </c>
      <c r="G33" s="35">
        <v>2009</v>
      </c>
      <c r="H33" s="35" t="s">
        <v>81</v>
      </c>
      <c r="I33" s="35">
        <v>4</v>
      </c>
      <c r="J33" s="35">
        <v>5</v>
      </c>
      <c r="K33" s="39">
        <v>5029.5</v>
      </c>
      <c r="L33" s="36">
        <v>4129</v>
      </c>
      <c r="M33" s="47">
        <v>3270.1</v>
      </c>
      <c r="N33" s="39">
        <v>99</v>
      </c>
      <c r="O33" s="36">
        <f>'Разд 2'!C21</f>
        <v>178926.91</v>
      </c>
      <c r="P33" s="38">
        <v>0</v>
      </c>
      <c r="Q33" s="38">
        <v>0</v>
      </c>
      <c r="R33" s="38">
        <v>0</v>
      </c>
      <c r="S33" s="39">
        <f t="shared" si="0"/>
        <v>178926.91</v>
      </c>
      <c r="T33" s="38">
        <v>0</v>
      </c>
      <c r="U33" s="40">
        <f t="shared" si="1"/>
        <v>43.334199564059098</v>
      </c>
      <c r="V33" s="39">
        <v>12634.74</v>
      </c>
      <c r="W33" s="41" t="s">
        <v>82</v>
      </c>
      <c r="X33" s="41" t="s">
        <v>82</v>
      </c>
      <c r="AA33" s="55"/>
    </row>
    <row r="34" spans="1:27" ht="21.95" customHeight="1" x14ac:dyDescent="0.3">
      <c r="A34" s="33">
        <v>13</v>
      </c>
      <c r="B34" s="34" t="str">
        <f>'[1]раздел 2 н'!B19</f>
        <v>ул. Мира, д. 8а</v>
      </c>
      <c r="C34" s="35" t="s">
        <v>79</v>
      </c>
      <c r="D34" s="35" t="s">
        <v>80</v>
      </c>
      <c r="E34" s="35"/>
      <c r="F34" s="35">
        <v>1936</v>
      </c>
      <c r="G34" s="35">
        <v>2017</v>
      </c>
      <c r="H34" s="35" t="s">
        <v>81</v>
      </c>
      <c r="I34" s="35">
        <v>4</v>
      </c>
      <c r="J34" s="35">
        <v>3</v>
      </c>
      <c r="K34" s="39">
        <v>1867.7</v>
      </c>
      <c r="L34" s="36">
        <v>1536.8</v>
      </c>
      <c r="M34" s="47">
        <v>1536.8</v>
      </c>
      <c r="N34" s="39">
        <v>54</v>
      </c>
      <c r="O34" s="36">
        <f>'Разд 2'!C22</f>
        <v>9172261.4079999998</v>
      </c>
      <c r="P34" s="38">
        <v>0</v>
      </c>
      <c r="Q34" s="38">
        <v>0</v>
      </c>
      <c r="R34" s="38">
        <v>0</v>
      </c>
      <c r="S34" s="39">
        <f t="shared" si="0"/>
        <v>9172261.4079999998</v>
      </c>
      <c r="T34" s="38">
        <v>0</v>
      </c>
      <c r="U34" s="40">
        <f t="shared" si="1"/>
        <v>5968.4158042686104</v>
      </c>
      <c r="V34" s="39">
        <v>12634.74</v>
      </c>
      <c r="W34" s="41" t="s">
        <v>82</v>
      </c>
      <c r="X34" s="41" t="s">
        <v>82</v>
      </c>
    </row>
    <row r="35" spans="1:27" ht="21.95" customHeight="1" x14ac:dyDescent="0.3">
      <c r="A35" s="33">
        <v>14</v>
      </c>
      <c r="B35" s="34" t="s">
        <v>112</v>
      </c>
      <c r="C35" s="35" t="s">
        <v>79</v>
      </c>
      <c r="D35" s="35" t="s">
        <v>80</v>
      </c>
      <c r="E35" s="35"/>
      <c r="F35" s="35">
        <v>1962</v>
      </c>
      <c r="G35" s="35">
        <v>2009</v>
      </c>
      <c r="H35" s="35" t="s">
        <v>113</v>
      </c>
      <c r="I35" s="35">
        <v>4</v>
      </c>
      <c r="J35" s="35">
        <v>4</v>
      </c>
      <c r="K35" s="39">
        <v>3377.4</v>
      </c>
      <c r="L35" s="36">
        <v>3109.5</v>
      </c>
      <c r="M35" s="47">
        <v>2498.8000000000002</v>
      </c>
      <c r="N35" s="39">
        <v>89</v>
      </c>
      <c r="O35" s="36">
        <f>'Разд 2'!C23</f>
        <v>7245808.8286500005</v>
      </c>
      <c r="P35" s="38"/>
      <c r="Q35" s="38"/>
      <c r="R35" s="38"/>
      <c r="S35" s="39">
        <v>7245808.8286500005</v>
      </c>
      <c r="T35" s="38"/>
      <c r="U35" s="40">
        <f>S35/L35</f>
        <v>2330.2166999999999</v>
      </c>
      <c r="V35" s="157">
        <v>12634.74</v>
      </c>
      <c r="W35" s="41" t="s">
        <v>82</v>
      </c>
      <c r="X35" s="41" t="s">
        <v>82</v>
      </c>
    </row>
    <row r="36" spans="1:27" s="54" customFormat="1" ht="21.95" customHeight="1" x14ac:dyDescent="0.35">
      <c r="A36" s="49"/>
      <c r="B36" s="50" t="s">
        <v>85</v>
      </c>
      <c r="C36" s="51"/>
      <c r="D36" s="51"/>
      <c r="E36" s="51"/>
      <c r="F36" s="51"/>
      <c r="G36" s="51"/>
      <c r="H36" s="51"/>
      <c r="I36" s="51"/>
      <c r="J36" s="51"/>
      <c r="K36" s="52">
        <f>SUM(K22:K34)</f>
        <v>59184.2</v>
      </c>
      <c r="L36" s="52">
        <f>SUM(L22:L34)</f>
        <v>47103.64</v>
      </c>
      <c r="M36" s="52">
        <f>SUM(M22:M34)</f>
        <v>38591.370000000003</v>
      </c>
      <c r="N36" s="52">
        <f>SUM(N22:N34)</f>
        <v>1159</v>
      </c>
      <c r="O36" s="52">
        <f>'Разд 2'!C24</f>
        <v>126515552.67</v>
      </c>
      <c r="P36" s="52"/>
      <c r="Q36" s="52"/>
      <c r="R36" s="52"/>
      <c r="S36" s="52">
        <f t="shared" si="0"/>
        <v>126515552.67</v>
      </c>
      <c r="T36" s="52"/>
      <c r="U36" s="52">
        <f>SUM(U22:U35)</f>
        <v>38971.527302652867</v>
      </c>
      <c r="V36" s="52"/>
      <c r="W36" s="53"/>
      <c r="X36" s="53"/>
    </row>
    <row r="37" spans="1:27" ht="21.95" customHeight="1" x14ac:dyDescent="0.3">
      <c r="A37" s="206">
        <v>2021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8"/>
      <c r="Y37" s="55"/>
    </row>
    <row r="38" spans="1:27" ht="21.95" customHeight="1" x14ac:dyDescent="0.3">
      <c r="A38" s="33">
        <v>1</v>
      </c>
      <c r="B38" s="34" t="s">
        <v>42</v>
      </c>
      <c r="C38" s="35" t="s">
        <v>79</v>
      </c>
      <c r="D38" s="35" t="s">
        <v>80</v>
      </c>
      <c r="E38" s="35"/>
      <c r="F38" s="35">
        <v>1954</v>
      </c>
      <c r="G38" s="35">
        <v>2018</v>
      </c>
      <c r="H38" s="35" t="s">
        <v>81</v>
      </c>
      <c r="I38" s="35">
        <v>4</v>
      </c>
      <c r="J38" s="35">
        <v>3</v>
      </c>
      <c r="K38" s="39">
        <v>2444.6</v>
      </c>
      <c r="L38" s="36">
        <v>2070.1</v>
      </c>
      <c r="M38" s="47">
        <v>2070.1</v>
      </c>
      <c r="N38" s="39">
        <v>56</v>
      </c>
      <c r="O38" s="36">
        <f>'Разд 2'!C26</f>
        <v>88087.54</v>
      </c>
      <c r="P38" s="38">
        <v>0</v>
      </c>
      <c r="Q38" s="38">
        <v>0</v>
      </c>
      <c r="R38" s="38">
        <v>0</v>
      </c>
      <c r="S38" s="39">
        <f t="shared" ref="S38:S47" si="3">O38</f>
        <v>88087.54</v>
      </c>
      <c r="T38" s="38">
        <v>0</v>
      </c>
      <c r="U38" s="39">
        <f t="shared" ref="U38:U46" si="4">S38/L38</f>
        <v>42.552311482537071</v>
      </c>
      <c r="V38" s="39">
        <v>12634.74</v>
      </c>
      <c r="W38" s="41" t="s">
        <v>86</v>
      </c>
      <c r="X38" s="41" t="s">
        <v>86</v>
      </c>
    </row>
    <row r="39" spans="1:27" ht="21.95" customHeight="1" x14ac:dyDescent="0.3">
      <c r="A39" s="33">
        <v>2</v>
      </c>
      <c r="B39" s="34" t="s">
        <v>43</v>
      </c>
      <c r="C39" s="35" t="s">
        <v>79</v>
      </c>
      <c r="D39" s="35" t="s">
        <v>80</v>
      </c>
      <c r="E39" s="35"/>
      <c r="F39" s="35">
        <v>1959</v>
      </c>
      <c r="G39" s="35"/>
      <c r="H39" s="35" t="s">
        <v>81</v>
      </c>
      <c r="I39" s="35">
        <v>5</v>
      </c>
      <c r="J39" s="35">
        <v>3</v>
      </c>
      <c r="K39" s="39">
        <v>3234.7</v>
      </c>
      <c r="L39" s="36">
        <v>2537.8000000000002</v>
      </c>
      <c r="M39" s="47">
        <v>2537.8000000000002</v>
      </c>
      <c r="N39" s="39">
        <v>89</v>
      </c>
      <c r="O39" s="36">
        <f>'Разд 2'!C27</f>
        <v>137931.47999999998</v>
      </c>
      <c r="P39" s="38">
        <v>0</v>
      </c>
      <c r="Q39" s="38">
        <v>0</v>
      </c>
      <c r="R39" s="38">
        <v>0</v>
      </c>
      <c r="S39" s="39">
        <f t="shared" si="3"/>
        <v>137931.47999999998</v>
      </c>
      <c r="T39" s="38">
        <v>0</v>
      </c>
      <c r="U39" s="39">
        <f t="shared" si="4"/>
        <v>54.35080778627156</v>
      </c>
      <c r="V39" s="39">
        <v>11371.98</v>
      </c>
      <c r="W39" s="41" t="s">
        <v>86</v>
      </c>
      <c r="X39" s="41" t="s">
        <v>86</v>
      </c>
    </row>
    <row r="40" spans="1:27" ht="21.95" customHeight="1" x14ac:dyDescent="0.3">
      <c r="A40" s="33">
        <v>3</v>
      </c>
      <c r="B40" s="34" t="s">
        <v>44</v>
      </c>
      <c r="C40" s="35" t="s">
        <v>79</v>
      </c>
      <c r="D40" s="35" t="s">
        <v>80</v>
      </c>
      <c r="E40" s="35"/>
      <c r="F40" s="35">
        <v>1959</v>
      </c>
      <c r="G40" s="35"/>
      <c r="H40" s="56" t="s">
        <v>81</v>
      </c>
      <c r="I40" s="56">
        <v>4</v>
      </c>
      <c r="J40" s="56">
        <v>4</v>
      </c>
      <c r="K40" s="57">
        <v>4072.5</v>
      </c>
      <c r="L40" s="58">
        <v>3705.3</v>
      </c>
      <c r="M40" s="59">
        <v>3137</v>
      </c>
      <c r="N40" s="57">
        <v>97</v>
      </c>
      <c r="O40" s="36">
        <f>'Разд 2'!C28</f>
        <v>165833.4</v>
      </c>
      <c r="P40" s="38">
        <v>0</v>
      </c>
      <c r="Q40" s="38">
        <v>0</v>
      </c>
      <c r="R40" s="38">
        <v>0</v>
      </c>
      <c r="S40" s="39">
        <f t="shared" si="3"/>
        <v>165833.4</v>
      </c>
      <c r="T40" s="38">
        <v>0</v>
      </c>
      <c r="U40" s="39">
        <f t="shared" si="4"/>
        <v>44.755728281110841</v>
      </c>
      <c r="V40" s="39">
        <v>12634.74</v>
      </c>
      <c r="W40" s="41" t="s">
        <v>86</v>
      </c>
      <c r="X40" s="41" t="s">
        <v>86</v>
      </c>
    </row>
    <row r="41" spans="1:27" ht="21.95" customHeight="1" x14ac:dyDescent="0.3">
      <c r="A41" s="33">
        <v>4</v>
      </c>
      <c r="B41" s="34" t="s">
        <v>39</v>
      </c>
      <c r="C41" s="35" t="s">
        <v>79</v>
      </c>
      <c r="D41" s="35" t="s">
        <v>80</v>
      </c>
      <c r="E41" s="35"/>
      <c r="F41" s="33" t="s">
        <v>84</v>
      </c>
      <c r="G41" s="35">
        <v>2009</v>
      </c>
      <c r="H41" s="56" t="s">
        <v>81</v>
      </c>
      <c r="I41" s="56">
        <v>4</v>
      </c>
      <c r="J41" s="56">
        <v>5</v>
      </c>
      <c r="K41" s="57">
        <v>5029.5</v>
      </c>
      <c r="L41" s="58">
        <v>4129</v>
      </c>
      <c r="M41" s="59">
        <v>3270.1</v>
      </c>
      <c r="N41" s="39">
        <v>99</v>
      </c>
      <c r="O41" s="36">
        <f>'Разд 2'!C29</f>
        <v>24536816.719349999</v>
      </c>
      <c r="P41" s="38">
        <v>0</v>
      </c>
      <c r="Q41" s="38">
        <v>0</v>
      </c>
      <c r="R41" s="38">
        <v>0</v>
      </c>
      <c r="S41" s="39">
        <f t="shared" si="3"/>
        <v>24536816.719349999</v>
      </c>
      <c r="T41" s="38">
        <v>0</v>
      </c>
      <c r="U41" s="39">
        <f t="shared" si="4"/>
        <v>5942.5567254419957</v>
      </c>
      <c r="V41" s="39">
        <v>12634.74</v>
      </c>
      <c r="W41" s="41" t="s">
        <v>86</v>
      </c>
      <c r="X41" s="41" t="s">
        <v>86</v>
      </c>
    </row>
    <row r="42" spans="1:27" ht="21.95" customHeight="1" x14ac:dyDescent="0.3">
      <c r="A42" s="33">
        <v>5</v>
      </c>
      <c r="B42" s="34" t="s">
        <v>46</v>
      </c>
      <c r="C42" s="35" t="s">
        <v>79</v>
      </c>
      <c r="D42" s="35" t="s">
        <v>80</v>
      </c>
      <c r="E42" s="35"/>
      <c r="F42" s="33">
        <v>1956</v>
      </c>
      <c r="G42" s="35">
        <v>2010</v>
      </c>
      <c r="H42" s="56" t="s">
        <v>81</v>
      </c>
      <c r="I42" s="56">
        <v>5</v>
      </c>
      <c r="J42" s="56">
        <v>4</v>
      </c>
      <c r="K42" s="57">
        <v>4460.45</v>
      </c>
      <c r="L42" s="58">
        <v>3708.94</v>
      </c>
      <c r="M42" s="59">
        <v>3338.6</v>
      </c>
      <c r="N42" s="60">
        <v>75</v>
      </c>
      <c r="O42" s="36">
        <f>'Разд 2'!C30</f>
        <v>172395.6</v>
      </c>
      <c r="P42" s="38">
        <v>0</v>
      </c>
      <c r="Q42" s="38">
        <v>0</v>
      </c>
      <c r="R42" s="38">
        <v>0</v>
      </c>
      <c r="S42" s="39">
        <f t="shared" si="3"/>
        <v>172395.6</v>
      </c>
      <c r="T42" s="38">
        <v>0</v>
      </c>
      <c r="U42" s="39">
        <f t="shared" si="4"/>
        <v>46.481097025026017</v>
      </c>
      <c r="V42" s="39">
        <v>11371.98</v>
      </c>
      <c r="W42" s="41" t="s">
        <v>86</v>
      </c>
      <c r="X42" s="41" t="s">
        <v>86</v>
      </c>
    </row>
    <row r="43" spans="1:27" ht="21.95" customHeight="1" x14ac:dyDescent="0.3">
      <c r="A43" s="33">
        <v>6</v>
      </c>
      <c r="B43" s="42" t="s">
        <v>87</v>
      </c>
      <c r="C43" s="35" t="s">
        <v>79</v>
      </c>
      <c r="D43" s="35" t="s">
        <v>80</v>
      </c>
      <c r="E43" s="35"/>
      <c r="F43" s="35">
        <v>1958</v>
      </c>
      <c r="G43" s="35">
        <v>2005</v>
      </c>
      <c r="H43" s="56" t="s">
        <v>81</v>
      </c>
      <c r="I43" s="56">
        <v>4</v>
      </c>
      <c r="J43" s="56">
        <v>4</v>
      </c>
      <c r="K43" s="57">
        <v>4473.1000000000004</v>
      </c>
      <c r="L43" s="58">
        <v>3627.8</v>
      </c>
      <c r="M43" s="59">
        <v>2811</v>
      </c>
      <c r="N43" s="39">
        <v>87</v>
      </c>
      <c r="O43" s="36">
        <f>'Разд 2'!C31</f>
        <v>22002461.699999999</v>
      </c>
      <c r="P43" s="38">
        <v>0</v>
      </c>
      <c r="Q43" s="38">
        <v>0</v>
      </c>
      <c r="R43" s="38">
        <v>0</v>
      </c>
      <c r="S43" s="39">
        <f t="shared" si="3"/>
        <v>22002461.699999999</v>
      </c>
      <c r="T43" s="38">
        <v>0</v>
      </c>
      <c r="U43" s="39">
        <f t="shared" si="4"/>
        <v>6064.9599481779587</v>
      </c>
      <c r="V43" s="39">
        <v>12634.74</v>
      </c>
      <c r="W43" s="41" t="s">
        <v>86</v>
      </c>
      <c r="X43" s="41" t="s">
        <v>86</v>
      </c>
    </row>
    <row r="44" spans="1:27" ht="21.95" customHeight="1" x14ac:dyDescent="0.3">
      <c r="A44" s="33">
        <v>7</v>
      </c>
      <c r="B44" s="61" t="s">
        <v>88</v>
      </c>
      <c r="C44" s="35" t="s">
        <v>79</v>
      </c>
      <c r="D44" s="35" t="s">
        <v>80</v>
      </c>
      <c r="E44" s="35"/>
      <c r="F44" s="35">
        <v>1953</v>
      </c>
      <c r="G44" s="35">
        <v>2017</v>
      </c>
      <c r="H44" s="35" t="s">
        <v>81</v>
      </c>
      <c r="I44" s="35">
        <v>4</v>
      </c>
      <c r="J44" s="35">
        <v>6</v>
      </c>
      <c r="K44" s="39">
        <v>5543.5</v>
      </c>
      <c r="L44" s="36">
        <v>4717.3</v>
      </c>
      <c r="M44" s="47">
        <v>3448.2</v>
      </c>
      <c r="N44" s="62">
        <v>88</v>
      </c>
      <c r="O44" s="36">
        <f>'Разд 2'!C32</f>
        <v>18310488.621005006</v>
      </c>
      <c r="P44" s="38">
        <v>0</v>
      </c>
      <c r="Q44" s="38">
        <v>0</v>
      </c>
      <c r="R44" s="38">
        <v>0</v>
      </c>
      <c r="S44" s="39">
        <f t="shared" si="3"/>
        <v>18310488.621005006</v>
      </c>
      <c r="T44" s="38">
        <v>0</v>
      </c>
      <c r="U44" s="39">
        <f t="shared" si="4"/>
        <v>3881.5611941163388</v>
      </c>
      <c r="V44" s="39">
        <v>12634.74</v>
      </c>
      <c r="W44" s="41" t="s">
        <v>86</v>
      </c>
      <c r="X44" s="41" t="s">
        <v>86</v>
      </c>
    </row>
    <row r="45" spans="1:27" s="48" customFormat="1" ht="21.95" customHeight="1" x14ac:dyDescent="0.3">
      <c r="A45" s="33">
        <v>8</v>
      </c>
      <c r="B45" s="61" t="s">
        <v>89</v>
      </c>
      <c r="C45" s="33" t="s">
        <v>80</v>
      </c>
      <c r="D45" s="33" t="s">
        <v>80</v>
      </c>
      <c r="E45" s="33"/>
      <c r="F45" s="33">
        <v>1949</v>
      </c>
      <c r="G45" s="33">
        <v>2016</v>
      </c>
      <c r="H45" s="36" t="s">
        <v>81</v>
      </c>
      <c r="I45" s="33">
        <v>5</v>
      </c>
      <c r="J45" s="33">
        <v>5</v>
      </c>
      <c r="K45" s="36">
        <v>7532.3</v>
      </c>
      <c r="L45" s="36">
        <v>5486.8</v>
      </c>
      <c r="M45" s="36">
        <v>4096.8999999999996</v>
      </c>
      <c r="N45" s="37">
        <v>122</v>
      </c>
      <c r="O45" s="36">
        <f>'Разд 2'!C33</f>
        <v>22669511.002</v>
      </c>
      <c r="P45" s="38">
        <v>0</v>
      </c>
      <c r="Q45" s="38">
        <v>0</v>
      </c>
      <c r="R45" s="38">
        <v>0</v>
      </c>
      <c r="S45" s="36">
        <f t="shared" si="3"/>
        <v>22669511.002</v>
      </c>
      <c r="T45" s="38">
        <v>0</v>
      </c>
      <c r="U45" s="39">
        <f t="shared" si="4"/>
        <v>4131.6452216228035</v>
      </c>
      <c r="V45" s="39">
        <v>11371.98</v>
      </c>
      <c r="W45" s="41" t="s">
        <v>86</v>
      </c>
      <c r="X45" s="41" t="s">
        <v>86</v>
      </c>
      <c r="Y45" s="63"/>
      <c r="Z45" s="63"/>
    </row>
    <row r="46" spans="1:27" s="48" customFormat="1" ht="21.95" customHeight="1" x14ac:dyDescent="0.3">
      <c r="A46" s="33">
        <v>9</v>
      </c>
      <c r="B46" s="42" t="s">
        <v>90</v>
      </c>
      <c r="C46" s="33" t="s">
        <v>79</v>
      </c>
      <c r="D46" s="33" t="s">
        <v>80</v>
      </c>
      <c r="E46" s="33"/>
      <c r="F46" s="43" t="s">
        <v>91</v>
      </c>
      <c r="G46" s="44">
        <v>2008</v>
      </c>
      <c r="H46" s="36" t="s">
        <v>81</v>
      </c>
      <c r="I46" s="45">
        <v>4</v>
      </c>
      <c r="J46" s="45">
        <v>7</v>
      </c>
      <c r="K46" s="46">
        <v>4657</v>
      </c>
      <c r="L46" s="46">
        <v>3505.7</v>
      </c>
      <c r="M46" s="46">
        <v>2089</v>
      </c>
      <c r="N46" s="46">
        <v>100</v>
      </c>
      <c r="O46" s="36">
        <f>'Разд 2'!C34</f>
        <v>549755.10975000006</v>
      </c>
      <c r="P46" s="38">
        <v>0</v>
      </c>
      <c r="Q46" s="38">
        <v>0</v>
      </c>
      <c r="R46" s="38">
        <v>0</v>
      </c>
      <c r="S46" s="36">
        <f t="shared" si="3"/>
        <v>549755.10975000006</v>
      </c>
      <c r="T46" s="38">
        <v>0</v>
      </c>
      <c r="U46" s="39">
        <f t="shared" si="4"/>
        <v>156.81750000000002</v>
      </c>
      <c r="V46" s="39">
        <v>12634.74</v>
      </c>
      <c r="W46" s="41" t="s">
        <v>86</v>
      </c>
      <c r="X46" s="41" t="s">
        <v>86</v>
      </c>
      <c r="Y46" s="63"/>
      <c r="Z46" s="63"/>
    </row>
    <row r="47" spans="1:27" s="74" customFormat="1" ht="21.95" customHeight="1" x14ac:dyDescent="0.35">
      <c r="A47" s="49"/>
      <c r="B47" s="64" t="s">
        <v>92</v>
      </c>
      <c r="C47" s="49"/>
      <c r="D47" s="49"/>
      <c r="E47" s="49"/>
      <c r="F47" s="65"/>
      <c r="G47" s="66"/>
      <c r="H47" s="67"/>
      <c r="I47" s="68"/>
      <c r="J47" s="68"/>
      <c r="K47" s="69">
        <f>SUM(K38:K46)</f>
        <v>41447.65</v>
      </c>
      <c r="L47" s="69">
        <f>SUM(L38:L46)</f>
        <v>33488.74</v>
      </c>
      <c r="M47" s="69">
        <f>SUM(M38:M46)</f>
        <v>26798.699999999997</v>
      </c>
      <c r="N47" s="69">
        <f>SUM(N38:N46)</f>
        <v>813</v>
      </c>
      <c r="O47" s="70">
        <f>'Разд 2'!C35</f>
        <v>88633281.172104999</v>
      </c>
      <c r="P47" s="71"/>
      <c r="Q47" s="71"/>
      <c r="R47" s="71"/>
      <c r="S47" s="70">
        <f t="shared" si="3"/>
        <v>88633281.172104999</v>
      </c>
      <c r="T47" s="72"/>
      <c r="U47" s="67">
        <f>SUM(U38:U46)</f>
        <v>20365.680533934043</v>
      </c>
      <c r="V47" s="67"/>
      <c r="W47" s="53"/>
      <c r="X47" s="53"/>
      <c r="Y47" s="73"/>
      <c r="Z47" s="73"/>
    </row>
    <row r="48" spans="1:27" s="48" customFormat="1" ht="21.95" customHeight="1" x14ac:dyDescent="0.3">
      <c r="A48" s="209">
        <v>2022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1"/>
      <c r="Y48" s="75"/>
      <c r="Z48" s="75"/>
    </row>
    <row r="49" spans="1:30" s="77" customFormat="1" ht="21.95" customHeight="1" x14ac:dyDescent="0.3">
      <c r="A49" s="33">
        <v>1</v>
      </c>
      <c r="B49" s="34" t="str">
        <f>'[1]раздел 2 н'!B35</f>
        <v>пр. Ленина, д. 19а</v>
      </c>
      <c r="C49" s="35" t="s">
        <v>79</v>
      </c>
      <c r="D49" s="35" t="s">
        <v>80</v>
      </c>
      <c r="E49" s="35"/>
      <c r="F49" s="35">
        <v>1954</v>
      </c>
      <c r="G49" s="35">
        <v>2018</v>
      </c>
      <c r="H49" s="35" t="s">
        <v>81</v>
      </c>
      <c r="I49" s="35">
        <v>4</v>
      </c>
      <c r="J49" s="35">
        <v>3</v>
      </c>
      <c r="K49" s="39">
        <v>2444.6</v>
      </c>
      <c r="L49" s="36">
        <v>2070.1</v>
      </c>
      <c r="M49" s="47">
        <v>2070.1</v>
      </c>
      <c r="N49" s="39">
        <v>56</v>
      </c>
      <c r="O49" s="39">
        <f>'Разд 2'!C37</f>
        <v>1586852.64</v>
      </c>
      <c r="P49" s="38">
        <v>0</v>
      </c>
      <c r="Q49" s="38">
        <v>0</v>
      </c>
      <c r="R49" s="38">
        <v>0</v>
      </c>
      <c r="S49" s="36">
        <f t="shared" ref="S49:S54" si="5">O49</f>
        <v>1586852.64</v>
      </c>
      <c r="T49" s="38">
        <v>0</v>
      </c>
      <c r="U49" s="39">
        <f>S49/L49</f>
        <v>766.55844645186221</v>
      </c>
      <c r="V49" s="39">
        <v>12634.74</v>
      </c>
      <c r="W49" s="76" t="s">
        <v>93</v>
      </c>
      <c r="X49" s="43" t="s">
        <v>93</v>
      </c>
      <c r="Y49" s="63"/>
      <c r="Z49" s="63"/>
      <c r="AA49" s="48"/>
      <c r="AB49" s="48"/>
      <c r="AC49" s="48"/>
      <c r="AD49" s="48"/>
    </row>
    <row r="50" spans="1:30" s="77" customFormat="1" ht="21.95" customHeight="1" x14ac:dyDescent="0.3">
      <c r="A50" s="33">
        <v>2</v>
      </c>
      <c r="B50" s="34" t="s">
        <v>43</v>
      </c>
      <c r="C50" s="35" t="s">
        <v>79</v>
      </c>
      <c r="D50" s="35" t="s">
        <v>80</v>
      </c>
      <c r="E50" s="35"/>
      <c r="F50" s="35">
        <v>1959</v>
      </c>
      <c r="G50" s="35"/>
      <c r="H50" s="35" t="s">
        <v>81</v>
      </c>
      <c r="I50" s="35">
        <v>5</v>
      </c>
      <c r="J50" s="35">
        <v>3</v>
      </c>
      <c r="K50" s="39">
        <v>3234.7</v>
      </c>
      <c r="L50" s="36">
        <v>2537.8000000000002</v>
      </c>
      <c r="M50" s="47">
        <v>2537.8000000000002</v>
      </c>
      <c r="N50" s="39">
        <v>89</v>
      </c>
      <c r="O50" s="39">
        <f>'Разд 2'!C38</f>
        <v>8648782.5565400012</v>
      </c>
      <c r="P50" s="38">
        <v>0</v>
      </c>
      <c r="Q50" s="38">
        <v>0</v>
      </c>
      <c r="R50" s="38">
        <v>0</v>
      </c>
      <c r="S50" s="36">
        <f t="shared" si="5"/>
        <v>8648782.5565400012</v>
      </c>
      <c r="T50" s="38">
        <v>0</v>
      </c>
      <c r="U50" s="39">
        <f>S50/L50</f>
        <v>3407.9843000000001</v>
      </c>
      <c r="V50" s="39">
        <v>11371.98</v>
      </c>
      <c r="W50" s="76" t="s">
        <v>93</v>
      </c>
      <c r="X50" s="43" t="s">
        <v>93</v>
      </c>
      <c r="Y50" s="63"/>
      <c r="Z50" s="63"/>
      <c r="AA50" s="48"/>
      <c r="AB50" s="48"/>
      <c r="AC50" s="48"/>
      <c r="AD50" s="48"/>
    </row>
    <row r="51" spans="1:30" s="77" customFormat="1" ht="21.95" customHeight="1" x14ac:dyDescent="0.3">
      <c r="A51" s="33">
        <v>3</v>
      </c>
      <c r="B51" s="61" t="str">
        <f>'[1]раздел 2 н'!B37</f>
        <v>ул. Хибиногорская, д. 27</v>
      </c>
      <c r="C51" s="35" t="s">
        <v>79</v>
      </c>
      <c r="D51" s="35" t="s">
        <v>80</v>
      </c>
      <c r="E51" s="35"/>
      <c r="F51" s="35">
        <v>1959</v>
      </c>
      <c r="G51" s="35"/>
      <c r="H51" s="56" t="s">
        <v>81</v>
      </c>
      <c r="I51" s="56">
        <v>4</v>
      </c>
      <c r="J51" s="56">
        <v>4</v>
      </c>
      <c r="K51" s="57">
        <v>4072.5</v>
      </c>
      <c r="L51" s="58">
        <v>3705.3</v>
      </c>
      <c r="M51" s="59">
        <v>3137</v>
      </c>
      <c r="N51" s="57">
        <v>97</v>
      </c>
      <c r="O51" s="39">
        <f>'Разд 2'!C39</f>
        <v>22472496.102735002</v>
      </c>
      <c r="P51" s="38">
        <v>0</v>
      </c>
      <c r="Q51" s="38">
        <v>0</v>
      </c>
      <c r="R51" s="38">
        <v>0</v>
      </c>
      <c r="S51" s="36">
        <f t="shared" si="5"/>
        <v>22472496.102735002</v>
      </c>
      <c r="T51" s="38">
        <v>0</v>
      </c>
      <c r="U51" s="39">
        <f>S51/L51</f>
        <v>6064.9599500000004</v>
      </c>
      <c r="V51" s="39">
        <v>12634.74</v>
      </c>
      <c r="W51" s="76" t="s">
        <v>93</v>
      </c>
      <c r="X51" s="43" t="s">
        <v>93</v>
      </c>
      <c r="Y51" s="63"/>
      <c r="Z51" s="63"/>
      <c r="AA51" s="48"/>
      <c r="AB51" s="48"/>
      <c r="AC51" s="48"/>
      <c r="AD51" s="48"/>
    </row>
    <row r="52" spans="1:30" s="77" customFormat="1" ht="21.95" customHeight="1" x14ac:dyDescent="0.3">
      <c r="A52" s="33">
        <v>4</v>
      </c>
      <c r="B52" s="34" t="s">
        <v>46</v>
      </c>
      <c r="C52" s="35" t="s">
        <v>79</v>
      </c>
      <c r="D52" s="35" t="s">
        <v>80</v>
      </c>
      <c r="E52" s="35"/>
      <c r="F52" s="33">
        <v>1956</v>
      </c>
      <c r="G52" s="35">
        <v>2010</v>
      </c>
      <c r="H52" s="56" t="s">
        <v>81</v>
      </c>
      <c r="I52" s="56">
        <v>5</v>
      </c>
      <c r="J52" s="56">
        <v>4</v>
      </c>
      <c r="K52" s="57">
        <v>4460.45</v>
      </c>
      <c r="L52" s="58">
        <v>3708.94</v>
      </c>
      <c r="M52" s="59">
        <v>3338.6</v>
      </c>
      <c r="N52" s="60">
        <v>75</v>
      </c>
      <c r="O52" s="39">
        <f>'Разд 2'!C40</f>
        <v>12640009.289642001</v>
      </c>
      <c r="P52" s="38">
        <v>0</v>
      </c>
      <c r="Q52" s="38">
        <v>0</v>
      </c>
      <c r="R52" s="38">
        <v>0</v>
      </c>
      <c r="S52" s="36">
        <f t="shared" si="5"/>
        <v>12640009.289642001</v>
      </c>
      <c r="T52" s="38">
        <v>0</v>
      </c>
      <c r="U52" s="39">
        <f>S52/L52</f>
        <v>3407.9843000000001</v>
      </c>
      <c r="V52" s="39">
        <v>11371.98</v>
      </c>
      <c r="W52" s="76" t="s">
        <v>93</v>
      </c>
      <c r="X52" s="43" t="s">
        <v>93</v>
      </c>
      <c r="Y52" s="63"/>
      <c r="Z52" s="63"/>
      <c r="AA52" s="48"/>
      <c r="AB52" s="48"/>
      <c r="AC52" s="48"/>
      <c r="AD52" s="48"/>
    </row>
    <row r="53" spans="1:30" s="77" customFormat="1" ht="21.95" customHeight="1" x14ac:dyDescent="0.3">
      <c r="A53" s="33">
        <v>5</v>
      </c>
      <c r="B53" s="34" t="s">
        <v>32</v>
      </c>
      <c r="C53" s="35" t="s">
        <v>79</v>
      </c>
      <c r="D53" s="35" t="s">
        <v>80</v>
      </c>
      <c r="E53" s="35"/>
      <c r="F53" s="33">
        <v>1957</v>
      </c>
      <c r="G53" s="35"/>
      <c r="H53" s="56" t="s">
        <v>81</v>
      </c>
      <c r="I53" s="56">
        <v>4</v>
      </c>
      <c r="J53" s="56">
        <v>4</v>
      </c>
      <c r="K53" s="160">
        <v>3685</v>
      </c>
      <c r="L53" s="160">
        <v>3629</v>
      </c>
      <c r="M53" s="160">
        <v>2996.3</v>
      </c>
      <c r="N53" s="160">
        <v>84</v>
      </c>
      <c r="O53" s="39">
        <f>'Разд 2'!C41</f>
        <v>22009739.658550002</v>
      </c>
      <c r="P53" s="38"/>
      <c r="Q53" s="38"/>
      <c r="R53" s="38"/>
      <c r="S53" s="36">
        <f>O53</f>
        <v>22009739.658550002</v>
      </c>
      <c r="T53" s="38"/>
      <c r="U53" s="39">
        <f>S53/L53</f>
        <v>6064.9599500000004</v>
      </c>
      <c r="V53" s="39">
        <v>12634.74</v>
      </c>
      <c r="W53" s="76" t="s">
        <v>93</v>
      </c>
      <c r="X53" s="43" t="s">
        <v>93</v>
      </c>
      <c r="Y53" s="63"/>
      <c r="Z53" s="63"/>
      <c r="AA53" s="48"/>
      <c r="AB53" s="48"/>
      <c r="AC53" s="48"/>
      <c r="AD53" s="48"/>
    </row>
    <row r="54" spans="1:30" ht="21.95" customHeight="1" x14ac:dyDescent="0.35">
      <c r="A54" s="49"/>
      <c r="B54" s="50" t="s">
        <v>94</v>
      </c>
      <c r="C54" s="49"/>
      <c r="D54" s="49"/>
      <c r="E54" s="49"/>
      <c r="F54" s="49"/>
      <c r="G54" s="49"/>
      <c r="H54" s="49"/>
      <c r="I54" s="49"/>
      <c r="J54" s="49"/>
      <c r="K54" s="67">
        <f>SUM(K49:K52)</f>
        <v>14212.25</v>
      </c>
      <c r="L54" s="67">
        <f>SUM(L49:L52)</f>
        <v>12022.140000000001</v>
      </c>
      <c r="M54" s="67">
        <f>SUM(M49:M52)</f>
        <v>11083.5</v>
      </c>
      <c r="N54" s="67">
        <f>SUM(N49:N52)</f>
        <v>317</v>
      </c>
      <c r="O54" s="67">
        <f>'Разд 2'!C42</f>
        <v>67357880.247467011</v>
      </c>
      <c r="P54" s="67"/>
      <c r="Q54" s="67"/>
      <c r="R54" s="67"/>
      <c r="S54" s="67">
        <f t="shared" si="5"/>
        <v>67357880.247467011</v>
      </c>
      <c r="T54" s="67"/>
      <c r="U54" s="67">
        <f>SUM(U49:U53)</f>
        <v>19712.446946451862</v>
      </c>
      <c r="V54" s="67"/>
      <c r="W54" s="65"/>
      <c r="X54" s="65"/>
      <c r="Y54" s="78"/>
      <c r="Z54" s="78"/>
    </row>
    <row r="55" spans="1:30" ht="18.75" x14ac:dyDescent="0.3">
      <c r="A55" s="214"/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79"/>
      <c r="Y55" s="63"/>
      <c r="Z55" s="80"/>
      <c r="AA55" s="80"/>
    </row>
    <row r="56" spans="1:30" ht="39.75" customHeight="1" x14ac:dyDescent="0.3">
      <c r="A56" s="81"/>
      <c r="B56" s="82"/>
      <c r="C56" s="82"/>
      <c r="D56" s="82"/>
      <c r="E56" s="82"/>
      <c r="F56" s="81"/>
      <c r="G56" s="81"/>
      <c r="H56" s="83"/>
      <c r="I56" s="81"/>
      <c r="J56" s="81"/>
      <c r="K56" s="84"/>
      <c r="L56" s="84"/>
      <c r="M56" s="85"/>
      <c r="N56" s="84"/>
      <c r="O56" s="86"/>
      <c r="P56" s="86"/>
      <c r="Q56" s="86"/>
      <c r="R56" s="86"/>
      <c r="S56" s="86"/>
      <c r="T56" s="80"/>
      <c r="U56" s="87"/>
      <c r="V56" s="86"/>
      <c r="W56" s="88"/>
      <c r="X56" s="88"/>
      <c r="Y56" s="63"/>
      <c r="Z56" s="80"/>
      <c r="AA56" s="80"/>
    </row>
    <row r="57" spans="1:30" s="48" customFormat="1" ht="18.75" x14ac:dyDescent="0.3">
      <c r="A57" s="81"/>
      <c r="B57" s="75"/>
      <c r="C57" s="89"/>
      <c r="D57" s="89"/>
      <c r="E57" s="75"/>
      <c r="F57" s="81"/>
      <c r="G57" s="81"/>
      <c r="H57" s="86"/>
      <c r="I57" s="81"/>
      <c r="J57" s="81"/>
      <c r="K57" s="90"/>
      <c r="L57" s="90"/>
      <c r="M57" s="90"/>
      <c r="N57" s="90"/>
      <c r="O57" s="91"/>
      <c r="P57" s="86"/>
      <c r="Q57" s="86"/>
      <c r="R57" s="86"/>
      <c r="S57" s="91"/>
      <c r="T57" s="80"/>
      <c r="U57" s="87"/>
      <c r="V57" s="86"/>
      <c r="W57" s="88"/>
      <c r="X57" s="88"/>
      <c r="Y57" s="63"/>
      <c r="Z57" s="80"/>
      <c r="AA57" s="80"/>
    </row>
    <row r="58" spans="1:30" s="48" customFormat="1" ht="18.75" x14ac:dyDescent="0.3">
      <c r="A58" s="81"/>
      <c r="B58" s="92"/>
      <c r="C58" s="89"/>
      <c r="D58" s="89"/>
      <c r="E58" s="92"/>
      <c r="F58" s="81"/>
      <c r="G58" s="81"/>
      <c r="H58" s="86"/>
      <c r="I58" s="81"/>
      <c r="J58" s="81"/>
      <c r="K58" s="81"/>
      <c r="L58" s="81"/>
      <c r="M58" s="81"/>
      <c r="N58" s="81"/>
      <c r="O58" s="91"/>
      <c r="P58" s="86"/>
      <c r="Q58" s="86"/>
      <c r="R58" s="86"/>
      <c r="S58" s="91"/>
      <c r="T58" s="80"/>
      <c r="U58" s="87"/>
      <c r="V58" s="86"/>
      <c r="W58" s="88"/>
      <c r="X58" s="88"/>
      <c r="Y58" s="63"/>
      <c r="Z58" s="80"/>
      <c r="AA58" s="80"/>
    </row>
    <row r="59" spans="1:30" s="48" customFormat="1" ht="18.75" x14ac:dyDescent="0.3">
      <c r="A59" s="81"/>
      <c r="B59" s="92"/>
      <c r="C59" s="89"/>
      <c r="D59" s="89"/>
      <c r="E59" s="92"/>
      <c r="F59" s="81"/>
      <c r="G59" s="81"/>
      <c r="H59" s="86"/>
      <c r="I59" s="81"/>
      <c r="J59" s="81"/>
      <c r="K59" s="93"/>
      <c r="L59" s="93"/>
      <c r="M59" s="93"/>
      <c r="N59" s="94"/>
      <c r="O59" s="95"/>
      <c r="P59" s="86"/>
      <c r="Q59" s="86"/>
      <c r="R59" s="86"/>
      <c r="S59" s="95"/>
      <c r="T59" s="80"/>
      <c r="U59" s="87"/>
      <c r="V59" s="86"/>
      <c r="W59" s="88"/>
      <c r="X59" s="88"/>
      <c r="Y59" s="63"/>
      <c r="Z59" s="80"/>
      <c r="AA59" s="80"/>
    </row>
    <row r="60" spans="1:30" s="48" customFormat="1" ht="18.75" x14ac:dyDescent="0.3">
      <c r="A60" s="81"/>
      <c r="B60" s="92"/>
      <c r="C60" s="89"/>
      <c r="D60" s="89"/>
      <c r="E60" s="92"/>
      <c r="F60" s="81"/>
      <c r="G60" s="81"/>
      <c r="H60" s="86"/>
      <c r="I60" s="81"/>
      <c r="J60" s="81"/>
      <c r="K60" s="86"/>
      <c r="L60" s="86"/>
      <c r="M60" s="86"/>
      <c r="N60" s="81"/>
      <c r="O60" s="91"/>
      <c r="P60" s="86"/>
      <c r="Q60" s="86"/>
      <c r="R60" s="86"/>
      <c r="S60" s="91"/>
      <c r="T60" s="80"/>
      <c r="U60" s="87"/>
      <c r="V60" s="86"/>
      <c r="W60" s="88"/>
      <c r="X60" s="88"/>
      <c r="Y60" s="63"/>
      <c r="Z60" s="80"/>
      <c r="AA60" s="80"/>
    </row>
    <row r="61" spans="1:30" s="48" customFormat="1" ht="18.75" x14ac:dyDescent="0.3">
      <c r="A61" s="81"/>
      <c r="B61" s="92"/>
      <c r="C61" s="89"/>
      <c r="D61" s="89"/>
      <c r="E61" s="92"/>
      <c r="F61" s="81"/>
      <c r="G61" s="81"/>
      <c r="H61" s="86"/>
      <c r="I61" s="81"/>
      <c r="J61" s="81"/>
      <c r="K61" s="96"/>
      <c r="L61" s="96"/>
      <c r="M61" s="96"/>
      <c r="N61" s="96"/>
      <c r="O61" s="91"/>
      <c r="P61" s="86"/>
      <c r="Q61" s="86"/>
      <c r="R61" s="86"/>
      <c r="S61" s="91"/>
      <c r="T61" s="80"/>
      <c r="U61" s="87"/>
      <c r="V61" s="86"/>
      <c r="W61" s="88"/>
      <c r="X61" s="88"/>
      <c r="Y61" s="63"/>
      <c r="Z61" s="80"/>
      <c r="AA61" s="80"/>
    </row>
    <row r="62" spans="1:30" ht="18.75" x14ac:dyDescent="0.3">
      <c r="A62" s="81"/>
      <c r="B62" s="92"/>
      <c r="C62" s="89"/>
      <c r="D62" s="89"/>
      <c r="E62" s="92"/>
      <c r="F62" s="81"/>
      <c r="G62" s="81"/>
      <c r="H62" s="86"/>
      <c r="I62" s="81"/>
      <c r="J62" s="81"/>
      <c r="K62" s="96"/>
      <c r="L62" s="96"/>
      <c r="M62" s="96"/>
      <c r="N62" s="96"/>
      <c r="O62" s="97"/>
      <c r="P62" s="86"/>
      <c r="Q62" s="86"/>
      <c r="R62" s="86"/>
      <c r="S62" s="95"/>
      <c r="T62" s="80"/>
      <c r="U62" s="87"/>
      <c r="V62" s="86"/>
      <c r="W62" s="88"/>
      <c r="X62" s="88"/>
      <c r="Y62" s="63"/>
      <c r="Z62" s="80"/>
      <c r="AA62" s="80"/>
    </row>
    <row r="63" spans="1:30" s="48" customFormat="1" ht="18.75" x14ac:dyDescent="0.3">
      <c r="A63" s="81"/>
      <c r="B63" s="92"/>
      <c r="C63" s="89"/>
      <c r="D63" s="89"/>
      <c r="E63" s="92"/>
      <c r="F63" s="81"/>
      <c r="G63" s="81"/>
      <c r="H63" s="86"/>
      <c r="I63" s="81"/>
      <c r="J63" s="81"/>
      <c r="K63" s="96"/>
      <c r="L63" s="96"/>
      <c r="M63" s="96"/>
      <c r="N63" s="96"/>
      <c r="O63" s="91"/>
      <c r="P63" s="86"/>
      <c r="Q63" s="86"/>
      <c r="R63" s="86"/>
      <c r="S63" s="91"/>
      <c r="T63" s="80"/>
      <c r="U63" s="87"/>
      <c r="V63" s="86"/>
      <c r="W63" s="88"/>
      <c r="X63" s="88"/>
      <c r="Y63" s="63"/>
      <c r="Z63" s="80"/>
      <c r="AA63" s="80"/>
    </row>
    <row r="64" spans="1:30" s="48" customFormat="1" ht="18.75" x14ac:dyDescent="0.3">
      <c r="A64" s="81"/>
      <c r="B64" s="92"/>
      <c r="C64" s="89"/>
      <c r="D64" s="89"/>
      <c r="E64" s="89"/>
      <c r="F64" s="81"/>
      <c r="G64" s="81"/>
      <c r="H64" s="86"/>
      <c r="I64" s="81"/>
      <c r="J64" s="81"/>
      <c r="K64" s="86"/>
      <c r="L64" s="86"/>
      <c r="M64" s="86"/>
      <c r="N64" s="81"/>
      <c r="O64" s="95"/>
      <c r="P64" s="86"/>
      <c r="Q64" s="86"/>
      <c r="R64" s="86"/>
      <c r="S64" s="95"/>
      <c r="T64" s="80"/>
      <c r="U64" s="87"/>
      <c r="V64" s="86"/>
      <c r="W64" s="88"/>
      <c r="X64" s="88"/>
      <c r="Y64" s="63"/>
      <c r="Z64" s="80"/>
      <c r="AA64" s="80"/>
    </row>
    <row r="65" spans="1:27" ht="19.5" x14ac:dyDescent="0.35">
      <c r="A65" s="215"/>
      <c r="B65" s="215"/>
      <c r="C65" s="98"/>
      <c r="D65" s="98"/>
      <c r="E65" s="98"/>
      <c r="F65" s="92"/>
      <c r="G65" s="92"/>
      <c r="H65" s="99"/>
      <c r="I65" s="99"/>
      <c r="J65" s="99"/>
      <c r="K65" s="100"/>
      <c r="L65" s="100"/>
      <c r="M65" s="100"/>
      <c r="N65" s="100"/>
      <c r="O65" s="101"/>
      <c r="P65" s="101"/>
      <c r="Q65" s="101"/>
      <c r="R65" s="101"/>
      <c r="S65" s="102"/>
      <c r="T65" s="80"/>
      <c r="U65" s="87"/>
      <c r="V65" s="81"/>
      <c r="W65" s="92"/>
      <c r="X65" s="92"/>
      <c r="Y65" s="63"/>
      <c r="Z65" s="80"/>
      <c r="AA65" s="80"/>
    </row>
    <row r="66" spans="1:27" ht="18.75" x14ac:dyDescent="0.3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80"/>
      <c r="Z66" s="80"/>
      <c r="AA66" s="80"/>
    </row>
    <row r="67" spans="1:27" s="48" customFormat="1" ht="18.75" x14ac:dyDescent="0.3">
      <c r="A67" s="81"/>
      <c r="B67" s="92"/>
      <c r="C67" s="89"/>
      <c r="D67" s="89"/>
      <c r="E67" s="89"/>
      <c r="F67" s="81"/>
      <c r="G67" s="81"/>
      <c r="H67" s="86"/>
      <c r="I67" s="81"/>
      <c r="J67" s="81"/>
      <c r="K67" s="81"/>
      <c r="L67" s="81"/>
      <c r="M67" s="81"/>
      <c r="N67" s="81"/>
      <c r="O67" s="91"/>
      <c r="P67" s="86"/>
      <c r="Q67" s="86"/>
      <c r="R67" s="86"/>
      <c r="S67" s="91"/>
      <c r="T67" s="80"/>
      <c r="U67" s="87"/>
      <c r="V67" s="87"/>
      <c r="W67" s="88"/>
      <c r="X67" s="88"/>
      <c r="Y67" s="63"/>
      <c r="Z67" s="63"/>
      <c r="AA67" s="80"/>
    </row>
    <row r="68" spans="1:27" ht="18.75" x14ac:dyDescent="0.3">
      <c r="A68" s="81"/>
      <c r="B68" s="92"/>
      <c r="C68" s="89"/>
      <c r="D68" s="89"/>
      <c r="E68" s="89"/>
      <c r="F68" s="81"/>
      <c r="G68" s="81"/>
      <c r="H68" s="86"/>
      <c r="I68" s="81"/>
      <c r="J68" s="81"/>
      <c r="K68" s="86"/>
      <c r="L68" s="86"/>
      <c r="M68" s="86"/>
      <c r="N68" s="103"/>
      <c r="O68" s="91"/>
      <c r="P68" s="86"/>
      <c r="Q68" s="86"/>
      <c r="R68" s="86"/>
      <c r="S68" s="86"/>
      <c r="T68" s="80"/>
      <c r="U68" s="87"/>
      <c r="V68" s="86"/>
      <c r="W68" s="88"/>
      <c r="X68" s="88"/>
      <c r="Y68" s="63"/>
      <c r="Z68" s="63"/>
      <c r="AA68" s="80"/>
    </row>
    <row r="69" spans="1:27" ht="18.75" x14ac:dyDescent="0.3">
      <c r="A69" s="81"/>
      <c r="B69" s="104"/>
      <c r="C69" s="89"/>
      <c r="D69" s="89"/>
      <c r="E69" s="89"/>
      <c r="F69" s="103"/>
      <c r="G69" s="105"/>
      <c r="H69" s="86"/>
      <c r="I69" s="103"/>
      <c r="J69" s="103"/>
      <c r="K69" s="106"/>
      <c r="L69" s="106"/>
      <c r="M69" s="106"/>
      <c r="N69" s="103"/>
      <c r="O69" s="86"/>
      <c r="P69" s="86"/>
      <c r="Q69" s="86"/>
      <c r="R69" s="86"/>
      <c r="S69" s="86"/>
      <c r="T69" s="80"/>
      <c r="U69" s="86"/>
      <c r="V69" s="86"/>
      <c r="W69" s="88"/>
      <c r="X69" s="81"/>
      <c r="Y69" s="63"/>
      <c r="Z69" s="63"/>
      <c r="AA69" s="80"/>
    </row>
    <row r="70" spans="1:27" ht="18.75" x14ac:dyDescent="0.3">
      <c r="A70" s="81"/>
      <c r="B70" s="107"/>
      <c r="C70" s="89"/>
      <c r="D70" s="89"/>
      <c r="E70" s="89"/>
      <c r="F70" s="103"/>
      <c r="G70" s="105"/>
      <c r="H70" s="86"/>
      <c r="I70" s="103"/>
      <c r="J70" s="103"/>
      <c r="K70" s="86"/>
      <c r="L70" s="86"/>
      <c r="M70" s="86"/>
      <c r="N70" s="103"/>
      <c r="O70" s="86"/>
      <c r="P70" s="86"/>
      <c r="Q70" s="86"/>
      <c r="R70" s="86"/>
      <c r="S70" s="86"/>
      <c r="T70" s="80"/>
      <c r="U70" s="86"/>
      <c r="V70" s="86"/>
      <c r="W70" s="88"/>
      <c r="X70" s="81"/>
      <c r="Y70" s="63"/>
      <c r="Z70" s="63"/>
      <c r="AA70" s="80"/>
    </row>
    <row r="71" spans="1:27" ht="18.75" x14ac:dyDescent="0.3">
      <c r="A71" s="81"/>
      <c r="B71" s="104"/>
      <c r="C71" s="89"/>
      <c r="D71" s="89"/>
      <c r="E71" s="89"/>
      <c r="F71" s="103"/>
      <c r="G71" s="105"/>
      <c r="H71" s="86"/>
      <c r="I71" s="103"/>
      <c r="J71" s="103"/>
      <c r="K71" s="86"/>
      <c r="L71" s="86"/>
      <c r="M71" s="86"/>
      <c r="N71" s="103"/>
      <c r="O71" s="86"/>
      <c r="P71" s="86"/>
      <c r="Q71" s="86"/>
      <c r="R71" s="86"/>
      <c r="S71" s="86"/>
      <c r="T71" s="80"/>
      <c r="U71" s="86"/>
      <c r="V71" s="86"/>
      <c r="W71" s="88"/>
      <c r="X71" s="81"/>
      <c r="Y71" s="63"/>
      <c r="Z71" s="63"/>
      <c r="AA71" s="80"/>
    </row>
    <row r="72" spans="1:27" ht="18.75" x14ac:dyDescent="0.3">
      <c r="A72" s="81"/>
      <c r="B72" s="92"/>
      <c r="C72" s="89"/>
      <c r="D72" s="89"/>
      <c r="E72" s="89"/>
      <c r="F72" s="81"/>
      <c r="G72" s="81"/>
      <c r="H72" s="86"/>
      <c r="I72" s="81"/>
      <c r="J72" s="81"/>
      <c r="K72" s="86"/>
      <c r="L72" s="86"/>
      <c r="M72" s="86"/>
      <c r="N72" s="81"/>
      <c r="O72" s="108"/>
      <c r="P72" s="86"/>
      <c r="Q72" s="86"/>
      <c r="R72" s="86"/>
      <c r="S72" s="108"/>
      <c r="T72" s="80"/>
      <c r="U72" s="87"/>
      <c r="V72" s="86"/>
      <c r="W72" s="88"/>
      <c r="X72" s="88"/>
      <c r="Y72" s="63"/>
      <c r="Z72" s="63"/>
      <c r="AA72" s="80"/>
    </row>
    <row r="73" spans="1:27" ht="18.75" x14ac:dyDescent="0.3">
      <c r="A73" s="81"/>
      <c r="B73" s="104"/>
      <c r="C73" s="89"/>
      <c r="D73" s="89"/>
      <c r="E73" s="89"/>
      <c r="F73" s="103"/>
      <c r="G73" s="105"/>
      <c r="H73" s="86"/>
      <c r="I73" s="103"/>
      <c r="J73" s="103"/>
      <c r="K73" s="86"/>
      <c r="L73" s="86"/>
      <c r="M73" s="86"/>
      <c r="N73" s="103"/>
      <c r="O73" s="86"/>
      <c r="P73" s="86"/>
      <c r="Q73" s="86"/>
      <c r="R73" s="86"/>
      <c r="S73" s="86"/>
      <c r="T73" s="80"/>
      <c r="U73" s="86"/>
      <c r="V73" s="86"/>
      <c r="W73" s="88"/>
      <c r="X73" s="81"/>
      <c r="Y73" s="63"/>
      <c r="Z73" s="63"/>
      <c r="AA73" s="80"/>
    </row>
    <row r="74" spans="1:27" ht="19.5" x14ac:dyDescent="0.35">
      <c r="A74" s="215"/>
      <c r="B74" s="215"/>
      <c r="C74" s="101"/>
      <c r="D74" s="101"/>
      <c r="E74" s="101"/>
      <c r="F74" s="92"/>
      <c r="G74" s="92"/>
      <c r="H74" s="99"/>
      <c r="I74" s="99"/>
      <c r="J74" s="99"/>
      <c r="K74" s="100"/>
      <c r="L74" s="100"/>
      <c r="M74" s="100"/>
      <c r="N74" s="100"/>
      <c r="O74" s="101"/>
      <c r="P74" s="101"/>
      <c r="Q74" s="101"/>
      <c r="R74" s="101"/>
      <c r="S74" s="101"/>
      <c r="T74" s="80"/>
      <c r="U74" s="87"/>
      <c r="V74" s="81"/>
      <c r="W74" s="92"/>
      <c r="X74" s="92"/>
      <c r="Y74" s="63"/>
      <c r="Z74" s="80"/>
      <c r="AA74" s="80"/>
    </row>
    <row r="75" spans="1:27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</row>
    <row r="76" spans="1:27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</row>
    <row r="77" spans="1:27" x14ac:dyDescent="0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</row>
    <row r="78" spans="1:27" x14ac:dyDescent="0.2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</row>
  </sheetData>
  <mergeCells count="37">
    <mergeCell ref="A55:W55"/>
    <mergeCell ref="A65:B65"/>
    <mergeCell ref="A74:B74"/>
    <mergeCell ref="V18:V19"/>
    <mergeCell ref="W18:W19"/>
    <mergeCell ref="X18:X19"/>
    <mergeCell ref="A21:X21"/>
    <mergeCell ref="A37:X37"/>
    <mergeCell ref="A48:X48"/>
    <mergeCell ref="J18:J19"/>
    <mergeCell ref="K18:K19"/>
    <mergeCell ref="L18:M18"/>
    <mergeCell ref="N18:N19"/>
    <mergeCell ref="O18:T18"/>
    <mergeCell ref="U18:U19"/>
    <mergeCell ref="A17:B17"/>
    <mergeCell ref="F17:S17"/>
    <mergeCell ref="A18:A19"/>
    <mergeCell ref="B18:B19"/>
    <mergeCell ref="C18:C19"/>
    <mergeCell ref="D18:D19"/>
    <mergeCell ref="E18:E19"/>
    <mergeCell ref="F18:G18"/>
    <mergeCell ref="H18:H19"/>
    <mergeCell ref="I18:I19"/>
    <mergeCell ref="B12:W16"/>
    <mergeCell ref="V1:X1"/>
    <mergeCell ref="P2:R2"/>
    <mergeCell ref="T2:X2"/>
    <mergeCell ref="T3:W3"/>
    <mergeCell ref="P4:R4"/>
    <mergeCell ref="S4:W4"/>
    <mergeCell ref="O5:R5"/>
    <mergeCell ref="T5:W5"/>
    <mergeCell ref="S8:X8"/>
    <mergeCell ref="S9:X9"/>
    <mergeCell ref="S10:X10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M48"/>
  <sheetViews>
    <sheetView topLeftCell="A10" zoomScale="40" zoomScaleNormal="40" workbookViewId="0">
      <selection activeCell="B28" sqref="B28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1" customWidth="1"/>
    <col min="4" max="4" width="36" style="1" customWidth="1"/>
    <col min="5" max="7" width="32.42578125" style="1" bestFit="1" customWidth="1"/>
    <col min="8" max="8" width="35" style="1" customWidth="1"/>
    <col min="9" max="9" width="14.7109375" style="1" bestFit="1" customWidth="1"/>
    <col min="10" max="10" width="32.42578125" style="1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24.5703125" style="1" bestFit="1" customWidth="1"/>
    <col min="15" max="15" width="34.5703125" style="1" bestFit="1" customWidth="1"/>
    <col min="16" max="17" width="14.7109375" style="1" bestFit="1" customWidth="1"/>
    <col min="18" max="18" width="25.85546875" style="1" bestFit="1" customWidth="1"/>
    <col min="19" max="19" width="36.28515625" style="1" bestFit="1" customWidth="1"/>
    <col min="20" max="20" width="17.5703125" style="1" customWidth="1"/>
    <col min="21" max="21" width="32.42578125" style="1" bestFit="1" customWidth="1"/>
    <col min="22" max="22" width="34.7109375" style="1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1" customWidth="1"/>
    <col min="29" max="29" width="30.28515625" style="1" customWidth="1"/>
    <col min="30" max="30" width="39.140625" style="1" customWidth="1"/>
    <col min="31" max="16384" width="9.140625" style="1"/>
  </cols>
  <sheetData>
    <row r="2" spans="1:143" x14ac:dyDescent="0.4">
      <c r="S2" s="216"/>
      <c r="T2" s="216"/>
      <c r="U2" s="216"/>
      <c r="V2" s="216"/>
      <c r="W2" s="216"/>
      <c r="X2" s="216"/>
      <c r="Y2" s="216"/>
      <c r="Z2" s="216"/>
      <c r="AA2" s="216"/>
      <c r="AB2" s="216"/>
    </row>
    <row r="3" spans="1:143" x14ac:dyDescent="0.4">
      <c r="A3" s="217" t="s">
        <v>0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8"/>
      <c r="W3" s="218"/>
      <c r="X3" s="218"/>
      <c r="Y3" s="218"/>
      <c r="Z3" s="218"/>
      <c r="AA3" s="218"/>
      <c r="AB3" s="218"/>
    </row>
    <row r="4" spans="1:143" x14ac:dyDescent="0.4">
      <c r="A4" s="219" t="s">
        <v>1</v>
      </c>
      <c r="B4" s="219" t="s">
        <v>2</v>
      </c>
      <c r="C4" s="220" t="s">
        <v>3</v>
      </c>
      <c r="D4" s="223" t="s">
        <v>4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 t="s">
        <v>5</v>
      </c>
      <c r="W4" s="223"/>
      <c r="X4" s="223"/>
      <c r="Y4" s="223"/>
      <c r="Z4" s="223"/>
      <c r="AA4" s="223"/>
      <c r="AB4" s="223"/>
      <c r="AC4" s="223"/>
    </row>
    <row r="5" spans="1:143" x14ac:dyDescent="0.4">
      <c r="A5" s="219"/>
      <c r="B5" s="219"/>
      <c r="C5" s="221"/>
      <c r="D5" s="224" t="s">
        <v>6</v>
      </c>
      <c r="E5" s="225"/>
      <c r="F5" s="225"/>
      <c r="G5" s="225"/>
      <c r="H5" s="225"/>
      <c r="I5" s="225"/>
      <c r="J5" s="225"/>
      <c r="K5" s="226"/>
      <c r="L5" s="227" t="s">
        <v>7</v>
      </c>
      <c r="M5" s="228"/>
      <c r="N5" s="227" t="s">
        <v>8</v>
      </c>
      <c r="O5" s="228"/>
      <c r="P5" s="227" t="s">
        <v>9</v>
      </c>
      <c r="Q5" s="228"/>
      <c r="R5" s="227" t="s">
        <v>10</v>
      </c>
      <c r="S5" s="228"/>
      <c r="T5" s="227" t="s">
        <v>11</v>
      </c>
      <c r="U5" s="228"/>
      <c r="V5" s="233" t="s">
        <v>12</v>
      </c>
      <c r="W5" s="242" t="s">
        <v>13</v>
      </c>
      <c r="X5" s="243"/>
      <c r="Y5" s="242" t="s">
        <v>14</v>
      </c>
      <c r="Z5" s="243"/>
      <c r="AA5" s="233" t="s">
        <v>15</v>
      </c>
      <c r="AB5" s="233" t="s">
        <v>16</v>
      </c>
      <c r="AC5" s="235" t="s">
        <v>17</v>
      </c>
    </row>
    <row r="6" spans="1:143" ht="314.25" x14ac:dyDescent="0.4">
      <c r="A6" s="219"/>
      <c r="B6" s="219"/>
      <c r="C6" s="222"/>
      <c r="D6" s="6" t="s">
        <v>18</v>
      </c>
      <c r="E6" s="6" t="s">
        <v>19</v>
      </c>
      <c r="F6" s="6" t="s">
        <v>20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229"/>
      <c r="M6" s="230"/>
      <c r="N6" s="229"/>
      <c r="O6" s="230"/>
      <c r="P6" s="229"/>
      <c r="Q6" s="230"/>
      <c r="R6" s="229"/>
      <c r="S6" s="230"/>
      <c r="T6" s="229"/>
      <c r="U6" s="230"/>
      <c r="V6" s="234"/>
      <c r="W6" s="229"/>
      <c r="X6" s="230"/>
      <c r="Y6" s="229"/>
      <c r="Z6" s="230"/>
      <c r="AA6" s="234"/>
      <c r="AB6" s="234"/>
      <c r="AC6" s="235"/>
    </row>
    <row r="7" spans="1:143" x14ac:dyDescent="0.4">
      <c r="A7" s="219"/>
      <c r="B7" s="219"/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7" t="s">
        <v>26</v>
      </c>
      <c r="K7" s="7" t="s">
        <v>26</v>
      </c>
      <c r="L7" s="7" t="s">
        <v>27</v>
      </c>
      <c r="M7" s="7" t="s">
        <v>26</v>
      </c>
      <c r="N7" s="7" t="s">
        <v>28</v>
      </c>
      <c r="O7" s="7" t="s">
        <v>26</v>
      </c>
      <c r="P7" s="7" t="s">
        <v>28</v>
      </c>
      <c r="Q7" s="7" t="s">
        <v>26</v>
      </c>
      <c r="R7" s="7" t="s">
        <v>28</v>
      </c>
      <c r="S7" s="7" t="s">
        <v>26</v>
      </c>
      <c r="T7" s="7" t="s">
        <v>29</v>
      </c>
      <c r="U7" s="7" t="s">
        <v>26</v>
      </c>
      <c r="V7" s="7" t="s">
        <v>26</v>
      </c>
      <c r="W7" s="7" t="s">
        <v>28</v>
      </c>
      <c r="X7" s="7" t="s">
        <v>26</v>
      </c>
      <c r="Y7" s="7" t="s">
        <v>28</v>
      </c>
      <c r="Z7" s="7" t="s">
        <v>26</v>
      </c>
      <c r="AA7" s="7" t="s">
        <v>26</v>
      </c>
      <c r="AB7" s="7" t="s">
        <v>30</v>
      </c>
      <c r="AC7" s="8" t="s">
        <v>26</v>
      </c>
    </row>
    <row r="8" spans="1:143" x14ac:dyDescent="0.4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  <c r="AC8" s="10">
        <v>29</v>
      </c>
    </row>
    <row r="9" spans="1:143" x14ac:dyDescent="0.4">
      <c r="A9" s="236">
        <v>2020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8"/>
    </row>
    <row r="10" spans="1:143" s="2" customFormat="1" x14ac:dyDescent="0.4">
      <c r="A10" s="134">
        <v>1</v>
      </c>
      <c r="B10" s="136" t="s">
        <v>31</v>
      </c>
      <c r="C10" s="11">
        <f>SUM(J10+V10+AB10+AC10)</f>
        <v>4303713.466</v>
      </c>
      <c r="D10" s="11">
        <f>E10+F10+G10+H10+I10+J10+K10</f>
        <v>3787647.7760000005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f>690.32*'Разд 1'!L22</f>
        <v>3787647.7760000005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35">
        <v>0</v>
      </c>
      <c r="S10" s="11">
        <v>0</v>
      </c>
      <c r="T10" s="11">
        <v>0</v>
      </c>
      <c r="U10" s="11">
        <v>0</v>
      </c>
      <c r="V10" s="11">
        <v>56814.71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437250.98</v>
      </c>
      <c r="AC10" s="11">
        <v>22000</v>
      </c>
      <c r="AD10" s="139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</row>
    <row r="11" spans="1:143" s="2" customFormat="1" x14ac:dyDescent="0.4">
      <c r="A11" s="134">
        <v>2</v>
      </c>
      <c r="B11" s="136" t="s">
        <v>32</v>
      </c>
      <c r="C11" s="11">
        <f>J11+V11+AB11+AC11</f>
        <v>2691594.8292</v>
      </c>
      <c r="D11" s="11">
        <f>J11</f>
        <v>2505171.2800000003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>690.32*'Разд 1'!L23</f>
        <v>2505171.2800000003</v>
      </c>
      <c r="K11" s="11">
        <v>0</v>
      </c>
      <c r="L11" s="11">
        <v>0</v>
      </c>
      <c r="M11" s="11">
        <v>0</v>
      </c>
      <c r="N11" s="135"/>
      <c r="O11" s="3"/>
      <c r="P11" s="11">
        <v>0</v>
      </c>
      <c r="Q11" s="11">
        <v>0</v>
      </c>
      <c r="R11" s="135">
        <v>0</v>
      </c>
      <c r="S11" s="11">
        <v>0</v>
      </c>
      <c r="T11" s="11">
        <v>0</v>
      </c>
      <c r="U11" s="11">
        <v>0</v>
      </c>
      <c r="V11" s="11">
        <f>J11*1.5%</f>
        <v>37577.569200000005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126845.98</v>
      </c>
      <c r="AC11" s="11">
        <v>22000</v>
      </c>
      <c r="AD11" s="13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</row>
    <row r="12" spans="1:143" s="2" customFormat="1" x14ac:dyDescent="0.4">
      <c r="A12" s="134">
        <v>3</v>
      </c>
      <c r="B12" s="136" t="s">
        <v>33</v>
      </c>
      <c r="C12" s="11">
        <f>AB12+AC12</f>
        <v>175905.18</v>
      </c>
      <c r="D12" s="11">
        <f t="shared" ref="D12:D21" si="0">E12+F12+G12+H12+I12+J12+K12</f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35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153905.18</v>
      </c>
      <c r="AC12" s="11">
        <v>22000</v>
      </c>
      <c r="AD12" s="13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</row>
    <row r="13" spans="1:143" s="3" customFormat="1" x14ac:dyDescent="0.4">
      <c r="A13" s="134">
        <v>4</v>
      </c>
      <c r="B13" s="136" t="s">
        <v>34</v>
      </c>
      <c r="C13" s="11">
        <f>SUM(S13+V13)</f>
        <v>6791882.6154899998</v>
      </c>
      <c r="D13" s="11">
        <f>S13</f>
        <v>6691509.966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/>
      <c r="P13" s="11">
        <v>0</v>
      </c>
      <c r="Q13" s="11">
        <v>0</v>
      </c>
      <c r="R13" s="135">
        <v>0</v>
      </c>
      <c r="S13" s="11">
        <f>2295.78*'Разд 1'!L25</f>
        <v>6691509.966</v>
      </c>
      <c r="T13" s="11">
        <v>0</v>
      </c>
      <c r="U13" s="11">
        <v>0</v>
      </c>
      <c r="V13" s="11">
        <f>S13*1.5%</f>
        <v>100372.64949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</row>
    <row r="14" spans="1:143" s="2" customFormat="1" x14ac:dyDescent="0.4">
      <c r="A14" s="134">
        <v>5</v>
      </c>
      <c r="B14" s="136" t="s">
        <v>35</v>
      </c>
      <c r="C14" s="11">
        <f>AB14+AC14</f>
        <v>569303.53</v>
      </c>
      <c r="D14" s="11">
        <f t="shared" si="0"/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/>
      <c r="P14" s="11">
        <v>0</v>
      </c>
      <c r="Q14" s="11">
        <v>0</v>
      </c>
      <c r="R14" s="135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547303.53</v>
      </c>
      <c r="AC14" s="11">
        <v>22000</v>
      </c>
      <c r="AD14" s="139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</row>
    <row r="15" spans="1:143" s="2" customFormat="1" x14ac:dyDescent="0.4">
      <c r="A15" s="134">
        <v>6</v>
      </c>
      <c r="B15" s="136" t="s">
        <v>36</v>
      </c>
      <c r="C15" s="11">
        <f>S15+V15+AB15+AC15</f>
        <v>9611506.9278999995</v>
      </c>
      <c r="D15" s="11">
        <f>S15</f>
        <v>9282637.8599999994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/>
      <c r="P15" s="11">
        <v>0</v>
      </c>
      <c r="Q15" s="11">
        <v>0</v>
      </c>
      <c r="R15" s="135">
        <v>0</v>
      </c>
      <c r="S15" s="11">
        <v>9282637.8599999994</v>
      </c>
      <c r="T15" s="11">
        <v>0</v>
      </c>
      <c r="U15" s="11">
        <v>0</v>
      </c>
      <c r="V15" s="11">
        <v>139239.56789999999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167629.5</v>
      </c>
      <c r="AC15" s="11">
        <v>22000</v>
      </c>
      <c r="AD15" s="139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</row>
    <row r="16" spans="1:143" s="2" customFormat="1" ht="27" customHeight="1" x14ac:dyDescent="0.4">
      <c r="A16" s="134">
        <v>7</v>
      </c>
      <c r="B16" s="136" t="s">
        <v>114</v>
      </c>
      <c r="C16" s="11">
        <f>O16+V16</f>
        <v>16081153.279999999</v>
      </c>
      <c r="D16" s="11">
        <f>O16</f>
        <v>15843500.77</v>
      </c>
      <c r="E16" s="11" t="s">
        <v>115</v>
      </c>
      <c r="F16" s="11" t="s">
        <v>115</v>
      </c>
      <c r="G16" s="11" t="s">
        <v>115</v>
      </c>
      <c r="H16" s="11" t="s">
        <v>115</v>
      </c>
      <c r="I16" s="11" t="s">
        <v>115</v>
      </c>
      <c r="J16" s="11" t="s">
        <v>115</v>
      </c>
      <c r="K16" s="11" t="s">
        <v>115</v>
      </c>
      <c r="L16" s="11" t="s">
        <v>115</v>
      </c>
      <c r="M16" s="11" t="s">
        <v>115</v>
      </c>
      <c r="N16" s="11" t="s">
        <v>115</v>
      </c>
      <c r="O16" s="11">
        <v>15843500.77</v>
      </c>
      <c r="P16" s="11" t="s">
        <v>115</v>
      </c>
      <c r="Q16" s="11" t="s">
        <v>115</v>
      </c>
      <c r="R16" s="135" t="s">
        <v>115</v>
      </c>
      <c r="S16" s="11" t="s">
        <v>115</v>
      </c>
      <c r="T16" s="11" t="s">
        <v>115</v>
      </c>
      <c r="U16" s="11" t="s">
        <v>115</v>
      </c>
      <c r="V16" s="11">
        <v>237652.51</v>
      </c>
      <c r="W16" s="11" t="s">
        <v>115</v>
      </c>
      <c r="X16" s="11" t="s">
        <v>115</v>
      </c>
      <c r="Y16" s="11" t="s">
        <v>115</v>
      </c>
      <c r="Z16" s="11" t="s">
        <v>115</v>
      </c>
      <c r="AA16" s="11" t="s">
        <v>115</v>
      </c>
      <c r="AB16" s="11"/>
      <c r="AC16" s="11"/>
      <c r="AD16" s="139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</row>
    <row r="17" spans="1:143" s="2" customFormat="1" x14ac:dyDescent="0.4">
      <c r="A17" s="134">
        <v>8</v>
      </c>
      <c r="B17" s="136" t="s">
        <v>37</v>
      </c>
      <c r="C17" s="11">
        <f>O17+V17</f>
        <v>19265951.777170002</v>
      </c>
      <c r="D17" s="11">
        <f>O17</f>
        <v>18981233.278000001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35"/>
      <c r="O17" s="11">
        <f>5975.33*'Разд 1'!L29</f>
        <v>18981233.278000001</v>
      </c>
      <c r="P17" s="11">
        <v>0</v>
      </c>
      <c r="Q17" s="11">
        <v>0</v>
      </c>
      <c r="R17" s="135">
        <v>0</v>
      </c>
      <c r="S17" s="11">
        <v>0</v>
      </c>
      <c r="T17" s="11">
        <v>0</v>
      </c>
      <c r="U17" s="11">
        <v>0</v>
      </c>
      <c r="V17" s="11">
        <f>O17*1.5%</f>
        <v>284718.49917000002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</row>
    <row r="18" spans="1:143" s="2" customFormat="1" x14ac:dyDescent="0.4">
      <c r="A18" s="134">
        <v>9</v>
      </c>
      <c r="B18" s="136" t="s">
        <v>117</v>
      </c>
      <c r="C18" s="11">
        <v>4796499.6100000003</v>
      </c>
      <c r="D18" s="11">
        <f>S18</f>
        <v>4796499.6100000003</v>
      </c>
      <c r="E18" s="11" t="s">
        <v>115</v>
      </c>
      <c r="F18" s="11" t="s">
        <v>115</v>
      </c>
      <c r="G18" s="11" t="s">
        <v>115</v>
      </c>
      <c r="H18" s="11" t="s">
        <v>115</v>
      </c>
      <c r="I18" s="11" t="s">
        <v>115</v>
      </c>
      <c r="J18" s="11" t="s">
        <v>115</v>
      </c>
      <c r="K18" s="11" t="s">
        <v>115</v>
      </c>
      <c r="L18" s="11" t="s">
        <v>115</v>
      </c>
      <c r="M18" s="11" t="s">
        <v>115</v>
      </c>
      <c r="N18" s="135" t="s">
        <v>115</v>
      </c>
      <c r="O18" s="11" t="s">
        <v>115</v>
      </c>
      <c r="P18" s="11" t="s">
        <v>115</v>
      </c>
      <c r="Q18" s="11" t="s">
        <v>115</v>
      </c>
      <c r="R18" s="135"/>
      <c r="S18" s="11">
        <v>4796499.6100000003</v>
      </c>
      <c r="T18" s="11" t="s">
        <v>115</v>
      </c>
      <c r="U18" s="11" t="s">
        <v>115</v>
      </c>
      <c r="V18" s="11" t="s">
        <v>115</v>
      </c>
      <c r="W18" s="11" t="s">
        <v>115</v>
      </c>
      <c r="X18" s="11" t="s">
        <v>115</v>
      </c>
      <c r="Y18" s="11" t="s">
        <v>115</v>
      </c>
      <c r="Z18" s="11" t="s">
        <v>115</v>
      </c>
      <c r="AA18" s="11" t="s">
        <v>115</v>
      </c>
      <c r="AB18" s="11" t="s">
        <v>115</v>
      </c>
      <c r="AC18" s="11" t="s">
        <v>115</v>
      </c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</row>
    <row r="19" spans="1:143" s="2" customFormat="1" x14ac:dyDescent="0.4">
      <c r="A19" s="134">
        <v>10</v>
      </c>
      <c r="B19" s="136" t="s">
        <v>38</v>
      </c>
      <c r="C19" s="11">
        <f>D19+V19</f>
        <v>20664349.586099997</v>
      </c>
      <c r="D19" s="11">
        <f>O19</f>
        <v>20358965.116099998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35"/>
      <c r="O19" s="11">
        <f>5975.33*'Разд 1'!L31</f>
        <v>20358965.116099998</v>
      </c>
      <c r="P19" s="11">
        <v>0</v>
      </c>
      <c r="Q19" s="11">
        <v>0</v>
      </c>
      <c r="R19" s="135">
        <v>0</v>
      </c>
      <c r="S19" s="11">
        <v>0</v>
      </c>
      <c r="T19" s="11">
        <v>0</v>
      </c>
      <c r="U19" s="11">
        <v>0</v>
      </c>
      <c r="V19" s="11">
        <v>305384.46999999997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</row>
    <row r="20" spans="1:143" s="2" customFormat="1" x14ac:dyDescent="0.4">
      <c r="A20" s="134">
        <v>11</v>
      </c>
      <c r="B20" s="136" t="s">
        <v>45</v>
      </c>
      <c r="C20" s="11">
        <f>O20+V20+AB20+AC20</f>
        <v>24966694.695899997</v>
      </c>
      <c r="D20" s="11">
        <f>O20</f>
        <v>24391297.059999999</v>
      </c>
      <c r="E20" s="11"/>
      <c r="F20" s="11"/>
      <c r="G20" s="11"/>
      <c r="H20" s="11"/>
      <c r="I20" s="11"/>
      <c r="J20" s="11"/>
      <c r="K20" s="11"/>
      <c r="L20" s="11"/>
      <c r="M20" s="11"/>
      <c r="N20" s="156">
        <v>2205</v>
      </c>
      <c r="O20" s="156">
        <f>5975.33*'Разд 1'!L32</f>
        <v>24391297.059999999</v>
      </c>
      <c r="P20" s="11"/>
      <c r="Q20" s="11"/>
      <c r="R20" s="135"/>
      <c r="S20" s="11"/>
      <c r="T20" s="11"/>
      <c r="U20" s="11"/>
      <c r="V20" s="11">
        <f>O20*1.5%</f>
        <v>365869.45589999994</v>
      </c>
      <c r="W20" s="11"/>
      <c r="X20" s="11"/>
      <c r="Y20" s="11"/>
      <c r="Z20" s="11"/>
      <c r="AA20" s="11"/>
      <c r="AB20" s="11">
        <v>187528.18</v>
      </c>
      <c r="AC20" s="11">
        <v>22000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</row>
    <row r="21" spans="1:143" s="2" customFormat="1" x14ac:dyDescent="0.4">
      <c r="A21" s="134">
        <v>12</v>
      </c>
      <c r="B21" s="136" t="s">
        <v>39</v>
      </c>
      <c r="C21" s="11">
        <f>AB21+AC21</f>
        <v>178926.91</v>
      </c>
      <c r="D21" s="11">
        <f t="shared" si="0"/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35"/>
      <c r="O21" s="11"/>
      <c r="P21" s="11">
        <v>0</v>
      </c>
      <c r="Q21" s="11">
        <v>0</v>
      </c>
      <c r="R21" s="135">
        <v>0</v>
      </c>
      <c r="S21" s="11">
        <v>0</v>
      </c>
      <c r="T21" s="11">
        <v>0</v>
      </c>
      <c r="U21" s="11">
        <v>0</v>
      </c>
      <c r="V21" s="11">
        <f t="shared" ref="V21" si="1">(U21+D21+M21+O21+Q21+S21)*1.5%</f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156926.91</v>
      </c>
      <c r="AC21" s="11">
        <v>22000</v>
      </c>
      <c r="AD21" s="139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</row>
    <row r="22" spans="1:143" s="2" customFormat="1" x14ac:dyDescent="0.4">
      <c r="A22" s="134">
        <v>13</v>
      </c>
      <c r="B22" s="136" t="s">
        <v>40</v>
      </c>
      <c r="C22" s="11">
        <f>S22+V22+AB22+AC22</f>
        <v>9172261.4079999998</v>
      </c>
      <c r="D22" s="11">
        <f>S22</f>
        <v>8910381.7679999992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35"/>
      <c r="O22" s="11"/>
      <c r="P22" s="11">
        <v>0</v>
      </c>
      <c r="Q22" s="11">
        <v>0</v>
      </c>
      <c r="R22" s="135">
        <v>0</v>
      </c>
      <c r="S22" s="11">
        <f>5798.01*'Разд 1'!L34</f>
        <v>8910381.7679999992</v>
      </c>
      <c r="T22" s="11">
        <v>0</v>
      </c>
      <c r="U22" s="11">
        <v>0</v>
      </c>
      <c r="V22" s="11">
        <v>133655.72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106223.92</v>
      </c>
      <c r="AC22" s="11">
        <v>22000</v>
      </c>
      <c r="AD22" s="139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</row>
    <row r="23" spans="1:143" s="2" customFormat="1" x14ac:dyDescent="0.4">
      <c r="A23" s="134">
        <v>14</v>
      </c>
      <c r="B23" s="136" t="s">
        <v>112</v>
      </c>
      <c r="C23" s="11">
        <f>S23+V23</f>
        <v>7245808.8286500005</v>
      </c>
      <c r="D23" s="11">
        <f>S23</f>
        <v>7138727.9100000001</v>
      </c>
      <c r="E23" s="11"/>
      <c r="F23" s="11"/>
      <c r="G23" s="11"/>
      <c r="H23" s="11"/>
      <c r="I23" s="11"/>
      <c r="J23" s="11"/>
      <c r="K23" s="11"/>
      <c r="L23" s="11"/>
      <c r="M23" s="11"/>
      <c r="N23" s="135"/>
      <c r="O23" s="11"/>
      <c r="P23" s="11"/>
      <c r="Q23" s="11"/>
      <c r="R23" s="135"/>
      <c r="S23" s="11">
        <v>7138727.9100000001</v>
      </c>
      <c r="T23" s="11"/>
      <c r="U23" s="11"/>
      <c r="V23" s="11">
        <f>S23*1.5%</f>
        <v>107080.91864999999</v>
      </c>
      <c r="W23" s="11"/>
      <c r="X23" s="11"/>
      <c r="Y23" s="11"/>
      <c r="Z23" s="11"/>
      <c r="AA23" s="11"/>
      <c r="AB23" s="11"/>
      <c r="AC23" s="11"/>
      <c r="AD23" s="139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</row>
    <row r="24" spans="1:143" x14ac:dyDescent="0.4">
      <c r="A24" s="144"/>
      <c r="B24" s="145" t="s">
        <v>41</v>
      </c>
      <c r="C24" s="146">
        <v>126515552.67</v>
      </c>
      <c r="D24" s="146">
        <v>122687572.41</v>
      </c>
      <c r="E24" s="146">
        <f t="shared" ref="E24:M24" si="2">SUM(E10:E22)</f>
        <v>0</v>
      </c>
      <c r="F24" s="146">
        <f t="shared" si="2"/>
        <v>0</v>
      </c>
      <c r="G24" s="146">
        <f t="shared" si="2"/>
        <v>0</v>
      </c>
      <c r="H24" s="146">
        <f t="shared" si="2"/>
        <v>0</v>
      </c>
      <c r="I24" s="146">
        <f t="shared" si="2"/>
        <v>0</v>
      </c>
      <c r="J24" s="146">
        <f t="shared" si="2"/>
        <v>6292819.0560000008</v>
      </c>
      <c r="K24" s="146">
        <f t="shared" si="2"/>
        <v>0</v>
      </c>
      <c r="L24" s="146">
        <f t="shared" si="2"/>
        <v>0</v>
      </c>
      <c r="M24" s="146">
        <f t="shared" si="2"/>
        <v>0</v>
      </c>
      <c r="N24" s="146"/>
      <c r="O24" s="146">
        <v>79574996.230000004</v>
      </c>
      <c r="P24" s="146">
        <f>SUM(P10:P22)</f>
        <v>0</v>
      </c>
      <c r="Q24" s="146">
        <f>SUM(Q10:Q22)</f>
        <v>0</v>
      </c>
      <c r="R24" s="146">
        <f>SUM(R10:R22)</f>
        <v>0</v>
      </c>
      <c r="S24" s="146">
        <v>36819757.119999997</v>
      </c>
      <c r="T24" s="146">
        <f>SUM(T10:T22)</f>
        <v>0</v>
      </c>
      <c r="U24" s="146">
        <f>SUM(U10:U22)</f>
        <v>0</v>
      </c>
      <c r="V24" s="146">
        <v>1768366.0800000001</v>
      </c>
      <c r="W24" s="146">
        <f t="shared" ref="W24:AC24" si="3">SUM(W10:W22)</f>
        <v>0</v>
      </c>
      <c r="X24" s="146">
        <f t="shared" si="3"/>
        <v>0</v>
      </c>
      <c r="Y24" s="146">
        <f t="shared" si="3"/>
        <v>0</v>
      </c>
      <c r="Z24" s="146">
        <f t="shared" si="3"/>
        <v>0</v>
      </c>
      <c r="AA24" s="146">
        <f t="shared" si="3"/>
        <v>0</v>
      </c>
      <c r="AB24" s="146">
        <f t="shared" si="3"/>
        <v>1883614.1799999997</v>
      </c>
      <c r="AC24" s="146">
        <f t="shared" si="3"/>
        <v>176000</v>
      </c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</row>
    <row r="25" spans="1:143" s="3" customFormat="1" x14ac:dyDescent="0.4">
      <c r="A25" s="239">
        <v>2021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40"/>
    </row>
    <row r="26" spans="1:143" s="2" customFormat="1" x14ac:dyDescent="0.4">
      <c r="A26" s="147">
        <v>1</v>
      </c>
      <c r="B26" s="136" t="s">
        <v>42</v>
      </c>
      <c r="C26" s="137">
        <f>AB26+AC26</f>
        <v>88087.54</v>
      </c>
      <c r="D26" s="137"/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/>
      <c r="O26" s="137"/>
      <c r="P26" s="137">
        <v>0</v>
      </c>
      <c r="Q26" s="137">
        <v>0</v>
      </c>
      <c r="R26" s="137">
        <v>0</v>
      </c>
      <c r="S26" s="11">
        <v>0</v>
      </c>
      <c r="T26" s="137">
        <v>0</v>
      </c>
      <c r="U26" s="148">
        <v>0</v>
      </c>
      <c r="V26" s="137"/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1">
        <v>66087.539999999994</v>
      </c>
      <c r="AC26" s="11">
        <v>22000</v>
      </c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</row>
    <row r="27" spans="1:143" s="2" customFormat="1" x14ac:dyDescent="0.4">
      <c r="A27" s="147">
        <v>2</v>
      </c>
      <c r="B27" s="136" t="s">
        <v>43</v>
      </c>
      <c r="C27" s="137">
        <f>AB27+AC27</f>
        <v>137931.47999999998</v>
      </c>
      <c r="D27" s="137"/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/>
      <c r="O27" s="137"/>
      <c r="P27" s="137">
        <v>0</v>
      </c>
      <c r="Q27" s="137">
        <v>0</v>
      </c>
      <c r="R27" s="137">
        <v>0</v>
      </c>
      <c r="S27" s="11">
        <v>0</v>
      </c>
      <c r="T27" s="137">
        <v>0</v>
      </c>
      <c r="U27" s="148">
        <v>0</v>
      </c>
      <c r="V27" s="137"/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1">
        <v>115931.48</v>
      </c>
      <c r="AC27" s="11">
        <v>22000</v>
      </c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</row>
    <row r="28" spans="1:143" s="2" customFormat="1" x14ac:dyDescent="0.4">
      <c r="A28" s="147">
        <v>3</v>
      </c>
      <c r="B28" s="136" t="s">
        <v>44</v>
      </c>
      <c r="C28" s="137">
        <f>AB28+AC28</f>
        <v>165833.4</v>
      </c>
      <c r="D28" s="137"/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37">
        <v>0</v>
      </c>
      <c r="K28" s="137">
        <v>0</v>
      </c>
      <c r="L28" s="137">
        <v>0</v>
      </c>
      <c r="M28" s="137">
        <v>0</v>
      </c>
      <c r="N28" s="137"/>
      <c r="O28" s="137"/>
      <c r="P28" s="137">
        <v>0</v>
      </c>
      <c r="Q28" s="137">
        <v>0</v>
      </c>
      <c r="R28" s="137">
        <v>0</v>
      </c>
      <c r="S28" s="11">
        <v>0</v>
      </c>
      <c r="T28" s="137">
        <v>0</v>
      </c>
      <c r="U28" s="148">
        <v>0</v>
      </c>
      <c r="V28" s="137"/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1">
        <v>143833.4</v>
      </c>
      <c r="AC28" s="11">
        <v>22000</v>
      </c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</row>
    <row r="29" spans="1:143" s="2" customFormat="1" x14ac:dyDescent="0.4">
      <c r="A29" s="147">
        <v>4</v>
      </c>
      <c r="B29" s="149" t="s">
        <v>39</v>
      </c>
      <c r="C29" s="143">
        <f>S29+V29+AB29+AC29</f>
        <v>24536816.719349999</v>
      </c>
      <c r="D29" s="137">
        <f>S29</f>
        <v>23939983.289999999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37"/>
      <c r="O29" s="137"/>
      <c r="P29" s="137">
        <v>0</v>
      </c>
      <c r="Q29" s="137">
        <v>0</v>
      </c>
      <c r="R29" s="137">
        <v>0</v>
      </c>
      <c r="S29" s="11">
        <f>5798.01*'Разд 1'!L41</f>
        <v>23939983.289999999</v>
      </c>
      <c r="T29" s="137">
        <v>0</v>
      </c>
      <c r="U29" s="148">
        <v>0</v>
      </c>
      <c r="V29" s="137">
        <f>S29*1.5%</f>
        <v>359099.74935</v>
      </c>
      <c r="W29" s="137">
        <v>0</v>
      </c>
      <c r="X29" s="137">
        <v>0</v>
      </c>
      <c r="Y29" s="137">
        <v>0</v>
      </c>
      <c r="Z29" s="137">
        <v>0</v>
      </c>
      <c r="AA29" s="137">
        <v>0</v>
      </c>
      <c r="AB29" s="137">
        <v>215733.68</v>
      </c>
      <c r="AC29" s="137">
        <v>22000</v>
      </c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</row>
    <row r="30" spans="1:143" s="2" customFormat="1" x14ac:dyDescent="0.4">
      <c r="A30" s="147">
        <v>5</v>
      </c>
      <c r="B30" s="150" t="s">
        <v>46</v>
      </c>
      <c r="C30" s="143">
        <f>AB30+AC30</f>
        <v>172395.6</v>
      </c>
      <c r="D30" s="137"/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/>
      <c r="O30" s="137"/>
      <c r="P30" s="137">
        <v>0</v>
      </c>
      <c r="Q30" s="137">
        <v>0</v>
      </c>
      <c r="R30" s="137">
        <v>0</v>
      </c>
      <c r="S30" s="11">
        <v>0</v>
      </c>
      <c r="T30" s="137">
        <v>0</v>
      </c>
      <c r="U30" s="148">
        <v>0</v>
      </c>
      <c r="V30" s="137"/>
      <c r="W30" s="137">
        <v>0</v>
      </c>
      <c r="X30" s="137">
        <v>0</v>
      </c>
      <c r="Y30" s="137">
        <v>0</v>
      </c>
      <c r="Z30" s="137">
        <v>0</v>
      </c>
      <c r="AA30" s="137">
        <v>0</v>
      </c>
      <c r="AB30" s="11">
        <v>150395.6</v>
      </c>
      <c r="AC30" s="11">
        <v>22000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</row>
    <row r="31" spans="1:143" s="2" customFormat="1" x14ac:dyDescent="0.4">
      <c r="A31" s="147">
        <v>6</v>
      </c>
      <c r="B31" s="150" t="s">
        <v>33</v>
      </c>
      <c r="C31" s="143">
        <v>22002461.699999999</v>
      </c>
      <c r="D31" s="137">
        <f>O31</f>
        <v>21677302.174000002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/>
      <c r="O31" s="137">
        <f>5975.33*'Разд 1'!L43</f>
        <v>21677302.174000002</v>
      </c>
      <c r="P31" s="137">
        <v>0</v>
      </c>
      <c r="Q31" s="137">
        <v>0</v>
      </c>
      <c r="R31" s="137">
        <v>0</v>
      </c>
      <c r="S31" s="11">
        <v>0</v>
      </c>
      <c r="T31" s="137">
        <v>0</v>
      </c>
      <c r="U31" s="148">
        <v>0</v>
      </c>
      <c r="V31" s="137">
        <f>O31*1.5%</f>
        <v>325159.53261000005</v>
      </c>
      <c r="W31" s="137">
        <v>0</v>
      </c>
      <c r="X31" s="137">
        <v>0</v>
      </c>
      <c r="Y31" s="137">
        <v>0</v>
      </c>
      <c r="Z31" s="137">
        <v>0</v>
      </c>
      <c r="AA31" s="137">
        <v>0</v>
      </c>
      <c r="AB31" s="137">
        <v>0</v>
      </c>
      <c r="AC31" s="137">
        <v>0</v>
      </c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</row>
    <row r="32" spans="1:143" s="2" customFormat="1" x14ac:dyDescent="0.4">
      <c r="A32" s="147">
        <v>7</v>
      </c>
      <c r="B32" s="151" t="s">
        <v>108</v>
      </c>
      <c r="C32" s="143">
        <f>E32+F32+G32+H32+J32+U32+V32</f>
        <v>18310488.621005006</v>
      </c>
      <c r="D32" s="137">
        <f>E32+F32+G32+H32+J32+U32</f>
        <v>18039890.267000005</v>
      </c>
      <c r="E32" s="137">
        <f>408.91*'Разд 1'!L44</f>
        <v>1928951.1430000002</v>
      </c>
      <c r="F32" s="137">
        <f>413.53*'Разд 1'!L44</f>
        <v>1950745.0689999999</v>
      </c>
      <c r="G32" s="137">
        <f>755.23*'Разд 1'!L44</f>
        <v>3562646.4790000003</v>
      </c>
      <c r="H32" s="137">
        <f>(871.5*'Разд 1'!L44)+2501151.24</f>
        <v>6612278.1900000004</v>
      </c>
      <c r="I32" s="137">
        <v>0</v>
      </c>
      <c r="J32" s="137">
        <f>690.32*'Разд 1'!L44</f>
        <v>3256446.5360000003</v>
      </c>
      <c r="K32" s="137">
        <v>0</v>
      </c>
      <c r="L32" s="137">
        <v>0</v>
      </c>
      <c r="M32" s="137">
        <v>0</v>
      </c>
      <c r="N32" s="137"/>
      <c r="O32" s="137"/>
      <c r="P32" s="137">
        <v>0</v>
      </c>
      <c r="Q32" s="137">
        <v>0</v>
      </c>
      <c r="R32" s="137">
        <v>0</v>
      </c>
      <c r="S32" s="11">
        <v>0</v>
      </c>
      <c r="T32" s="137">
        <v>0</v>
      </c>
      <c r="U32" s="148">
        <f>154.5*'Разд 1'!L44</f>
        <v>728822.85</v>
      </c>
      <c r="V32" s="137">
        <f>D32*1.5%</f>
        <v>270598.35400500009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37">
        <v>0</v>
      </c>
      <c r="AC32" s="137">
        <v>0</v>
      </c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</row>
    <row r="33" spans="1:143" s="2" customFormat="1" x14ac:dyDescent="0.4">
      <c r="A33" s="147">
        <v>8</v>
      </c>
      <c r="B33" s="152" t="s">
        <v>47</v>
      </c>
      <c r="C33" s="143">
        <f t="shared" ref="C33" si="4">D33+M33+O33+Q33+S33+U33+V33+X33+Z33+AA33+AB33+AC33</f>
        <v>22669511.002</v>
      </c>
      <c r="D33" s="137">
        <f>G33+H33</f>
        <v>22334493.592</v>
      </c>
      <c r="E33" s="137">
        <v>0</v>
      </c>
      <c r="F33" s="137">
        <v>0</v>
      </c>
      <c r="G33" s="137">
        <f>467.73*'[1]раздел 1'!L43</f>
        <v>2566340.9640000002</v>
      </c>
      <c r="H33" s="137">
        <f>(2235.31*'[1]раздел 1'!L43)+(2501151.24*3)</f>
        <v>19768152.627999999</v>
      </c>
      <c r="I33" s="137">
        <v>0</v>
      </c>
      <c r="J33" s="137">
        <v>0</v>
      </c>
      <c r="K33" s="137">
        <v>0</v>
      </c>
      <c r="L33" s="137">
        <v>0</v>
      </c>
      <c r="M33" s="137">
        <v>0</v>
      </c>
      <c r="N33" s="137"/>
      <c r="O33" s="137"/>
      <c r="P33" s="137">
        <v>0</v>
      </c>
      <c r="Q33" s="137">
        <v>0</v>
      </c>
      <c r="R33" s="137">
        <v>0</v>
      </c>
      <c r="S33" s="11">
        <v>0</v>
      </c>
      <c r="T33" s="137">
        <v>0</v>
      </c>
      <c r="U33" s="148">
        <v>0</v>
      </c>
      <c r="V33" s="137">
        <v>335017.40999999997</v>
      </c>
      <c r="W33" s="137">
        <v>0</v>
      </c>
      <c r="X33" s="137">
        <v>0</v>
      </c>
      <c r="Y33" s="137">
        <v>0</v>
      </c>
      <c r="Z33" s="137">
        <v>0</v>
      </c>
      <c r="AA33" s="137">
        <v>0</v>
      </c>
      <c r="AB33" s="137">
        <v>0</v>
      </c>
      <c r="AC33" s="137">
        <v>0</v>
      </c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</row>
    <row r="34" spans="1:143" s="2" customFormat="1" x14ac:dyDescent="0.4">
      <c r="A34" s="147">
        <v>9</v>
      </c>
      <c r="B34" s="152" t="s">
        <v>109</v>
      </c>
      <c r="C34" s="143">
        <f>U34+V34</f>
        <v>549755.10975000006</v>
      </c>
      <c r="D34" s="137">
        <f>U34</f>
        <v>541630.65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/>
      <c r="O34" s="137"/>
      <c r="P34" s="137">
        <v>0</v>
      </c>
      <c r="Q34" s="137">
        <v>0</v>
      </c>
      <c r="R34" s="137">
        <v>0</v>
      </c>
      <c r="S34" s="11">
        <v>0</v>
      </c>
      <c r="T34" s="137">
        <v>0</v>
      </c>
      <c r="U34" s="148">
        <f>154.5*'[1]раздел 1'!L44</f>
        <v>541630.65</v>
      </c>
      <c r="V34" s="137">
        <f>U34*1.5%</f>
        <v>8124.45975</v>
      </c>
      <c r="W34" s="137">
        <v>0</v>
      </c>
      <c r="X34" s="137">
        <v>0</v>
      </c>
      <c r="Y34" s="137">
        <v>0</v>
      </c>
      <c r="Z34" s="137">
        <v>0</v>
      </c>
      <c r="AA34" s="137">
        <v>0</v>
      </c>
      <c r="AB34" s="137">
        <v>0</v>
      </c>
      <c r="AC34" s="137">
        <v>0</v>
      </c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</row>
    <row r="35" spans="1:143" s="4" customFormat="1" x14ac:dyDescent="0.4">
      <c r="A35" s="144"/>
      <c r="B35" s="153" t="s">
        <v>48</v>
      </c>
      <c r="C35" s="154">
        <f>SUM(C26:C34)</f>
        <v>88633281.172104999</v>
      </c>
      <c r="D35" s="154">
        <f>SUM(D26:D34)</f>
        <v>86533299.97300002</v>
      </c>
      <c r="E35" s="154">
        <f t="shared" ref="E35:AC35" si="5">SUM(E26:E34)</f>
        <v>1928951.1430000002</v>
      </c>
      <c r="F35" s="154">
        <f t="shared" si="5"/>
        <v>1950745.0689999999</v>
      </c>
      <c r="G35" s="154">
        <f t="shared" si="5"/>
        <v>6128987.443</v>
      </c>
      <c r="H35" s="154">
        <f t="shared" si="5"/>
        <v>26380430.818</v>
      </c>
      <c r="I35" s="154">
        <f t="shared" si="5"/>
        <v>0</v>
      </c>
      <c r="J35" s="154">
        <f t="shared" si="5"/>
        <v>3256446.5360000003</v>
      </c>
      <c r="K35" s="154">
        <f t="shared" si="5"/>
        <v>0</v>
      </c>
      <c r="L35" s="154">
        <f t="shared" si="5"/>
        <v>0</v>
      </c>
      <c r="M35" s="154">
        <f t="shared" si="5"/>
        <v>0</v>
      </c>
      <c r="N35" s="154">
        <f t="shared" si="5"/>
        <v>0</v>
      </c>
      <c r="O35" s="154">
        <f t="shared" si="5"/>
        <v>21677302.174000002</v>
      </c>
      <c r="P35" s="154">
        <f t="shared" si="5"/>
        <v>0</v>
      </c>
      <c r="Q35" s="154">
        <f t="shared" si="5"/>
        <v>0</v>
      </c>
      <c r="R35" s="154">
        <f t="shared" si="5"/>
        <v>0</v>
      </c>
      <c r="S35" s="154">
        <f t="shared" si="5"/>
        <v>23939983.289999999</v>
      </c>
      <c r="T35" s="154">
        <f t="shared" si="5"/>
        <v>0</v>
      </c>
      <c r="U35" s="154">
        <f t="shared" si="5"/>
        <v>1270453.5</v>
      </c>
      <c r="V35" s="154">
        <v>1297999.5</v>
      </c>
      <c r="W35" s="154">
        <f t="shared" si="5"/>
        <v>0</v>
      </c>
      <c r="X35" s="154">
        <f t="shared" si="5"/>
        <v>0</v>
      </c>
      <c r="Y35" s="154">
        <f t="shared" si="5"/>
        <v>0</v>
      </c>
      <c r="Z35" s="154">
        <f t="shared" si="5"/>
        <v>0</v>
      </c>
      <c r="AA35" s="154">
        <f t="shared" si="5"/>
        <v>0</v>
      </c>
      <c r="AB35" s="154">
        <f t="shared" si="5"/>
        <v>691981.7</v>
      </c>
      <c r="AC35" s="154">
        <f t="shared" si="5"/>
        <v>110000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</row>
    <row r="36" spans="1:143" x14ac:dyDescent="0.4">
      <c r="A36" s="241">
        <v>2022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40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</row>
    <row r="37" spans="1:143" s="2" customFormat="1" x14ac:dyDescent="0.4">
      <c r="A37" s="134">
        <v>1</v>
      </c>
      <c r="B37" s="136" t="s">
        <v>42</v>
      </c>
      <c r="C37" s="137">
        <v>1586852.64</v>
      </c>
      <c r="D37" s="148">
        <f>E37+F37+G37+H37+I37+J37+K37</f>
        <v>1563401.6229999999</v>
      </c>
      <c r="E37" s="148">
        <v>0</v>
      </c>
      <c r="F37" s="148">
        <v>0</v>
      </c>
      <c r="G37" s="148">
        <f>755.23*'[1]раздел 1'!L47</f>
        <v>1563401.6229999999</v>
      </c>
      <c r="H37" s="148">
        <v>0</v>
      </c>
      <c r="I37" s="148">
        <v>0</v>
      </c>
      <c r="J37" s="148">
        <v>0</v>
      </c>
      <c r="K37" s="148">
        <v>0</v>
      </c>
      <c r="L37" s="148">
        <v>0</v>
      </c>
      <c r="M37" s="148">
        <v>0</v>
      </c>
      <c r="N37" s="148">
        <v>0</v>
      </c>
      <c r="O37" s="148">
        <v>0</v>
      </c>
      <c r="P37" s="148">
        <v>0</v>
      </c>
      <c r="Q37" s="148">
        <v>0</v>
      </c>
      <c r="R37" s="148">
        <v>0</v>
      </c>
      <c r="S37" s="148">
        <v>0</v>
      </c>
      <c r="T37" s="148">
        <v>0</v>
      </c>
      <c r="U37" s="148">
        <v>0</v>
      </c>
      <c r="V37" s="148">
        <f>G37*1.5%</f>
        <v>23451.024344999998</v>
      </c>
      <c r="W37" s="148">
        <v>0</v>
      </c>
      <c r="X37" s="148">
        <v>0</v>
      </c>
      <c r="Y37" s="148">
        <v>0</v>
      </c>
      <c r="Z37" s="148">
        <v>0</v>
      </c>
      <c r="AA37" s="148">
        <v>0</v>
      </c>
      <c r="AB37" s="148">
        <v>0</v>
      </c>
      <c r="AC37" s="148">
        <v>0</v>
      </c>
      <c r="AD37" s="140"/>
      <c r="AE37" s="140"/>
      <c r="AF37" s="140"/>
      <c r="AG37" s="14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</row>
    <row r="38" spans="1:143" s="2" customFormat="1" x14ac:dyDescent="0.4">
      <c r="A38" s="134">
        <v>2</v>
      </c>
      <c r="B38" s="136" t="s">
        <v>43</v>
      </c>
      <c r="C38" s="137">
        <f>D38+V38</f>
        <v>8648782.5565400012</v>
      </c>
      <c r="D38" s="155">
        <f>O38</f>
        <v>8520968.0360000003</v>
      </c>
      <c r="E38" s="155">
        <v>0</v>
      </c>
      <c r="F38" s="148">
        <v>0</v>
      </c>
      <c r="G38" s="155">
        <v>0</v>
      </c>
      <c r="H38" s="155">
        <v>0</v>
      </c>
      <c r="I38" s="155">
        <v>0</v>
      </c>
      <c r="J38" s="155">
        <v>0</v>
      </c>
      <c r="K38" s="155">
        <v>0</v>
      </c>
      <c r="L38" s="155">
        <v>0</v>
      </c>
      <c r="M38" s="155">
        <v>0</v>
      </c>
      <c r="N38" s="155">
        <v>882</v>
      </c>
      <c r="O38" s="155">
        <f>3357.62*'Разд 1'!L39</f>
        <v>8520968.0360000003</v>
      </c>
      <c r="P38" s="155">
        <v>0</v>
      </c>
      <c r="Q38" s="155">
        <v>0</v>
      </c>
      <c r="R38" s="155">
        <v>0</v>
      </c>
      <c r="S38" s="155">
        <v>0</v>
      </c>
      <c r="T38" s="155">
        <v>0</v>
      </c>
      <c r="U38" s="155">
        <v>0</v>
      </c>
      <c r="V38" s="155">
        <f>O38*1.5%</f>
        <v>127814.52054</v>
      </c>
      <c r="W38" s="155">
        <v>0</v>
      </c>
      <c r="X38" s="155">
        <v>0</v>
      </c>
      <c r="Y38" s="155">
        <v>0</v>
      </c>
      <c r="Z38" s="155">
        <v>0</v>
      </c>
      <c r="AA38" s="155">
        <v>0</v>
      </c>
      <c r="AB38" s="155">
        <v>0</v>
      </c>
      <c r="AC38" s="155">
        <v>0</v>
      </c>
      <c r="AD38" s="140"/>
      <c r="AE38" s="140"/>
      <c r="AF38" s="140"/>
      <c r="AG38" s="141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</row>
    <row r="39" spans="1:143" s="12" customFormat="1" x14ac:dyDescent="0.4">
      <c r="A39" s="134">
        <v>3</v>
      </c>
      <c r="B39" s="136" t="s">
        <v>44</v>
      </c>
      <c r="C39" s="137">
        <f>O39+V39</f>
        <v>22472496.102735002</v>
      </c>
      <c r="D39" s="148">
        <f>O39</f>
        <v>22140390.249000002</v>
      </c>
      <c r="E39" s="148">
        <v>0</v>
      </c>
      <c r="F39" s="148">
        <v>0</v>
      </c>
      <c r="G39" s="148">
        <v>0</v>
      </c>
      <c r="H39" s="148">
        <v>0</v>
      </c>
      <c r="I39" s="148">
        <v>0</v>
      </c>
      <c r="J39" s="148">
        <v>0</v>
      </c>
      <c r="K39" s="148">
        <v>0</v>
      </c>
      <c r="L39" s="148">
        <v>0</v>
      </c>
      <c r="M39" s="148">
        <v>0</v>
      </c>
      <c r="N39" s="148">
        <v>1444</v>
      </c>
      <c r="O39" s="148">
        <f>5975.33*'Разд 1'!L40</f>
        <v>22140390.249000002</v>
      </c>
      <c r="P39" s="148">
        <v>0</v>
      </c>
      <c r="Q39" s="148">
        <v>0</v>
      </c>
      <c r="R39" s="148">
        <v>0</v>
      </c>
      <c r="S39" s="148">
        <v>0</v>
      </c>
      <c r="T39" s="148">
        <v>0</v>
      </c>
      <c r="U39" s="148">
        <v>0</v>
      </c>
      <c r="V39" s="148">
        <f>O39*1.5%</f>
        <v>332105.85373500001</v>
      </c>
      <c r="W39" s="148">
        <v>0</v>
      </c>
      <c r="X39" s="148">
        <v>0</v>
      </c>
      <c r="Y39" s="148">
        <v>0</v>
      </c>
      <c r="Z39" s="148">
        <v>0</v>
      </c>
      <c r="AA39" s="148">
        <v>0</v>
      </c>
      <c r="AB39" s="148">
        <v>0</v>
      </c>
      <c r="AC39" s="148">
        <v>0</v>
      </c>
      <c r="AD39" s="140"/>
      <c r="AE39" s="140"/>
      <c r="AF39" s="140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1"/>
      <c r="CL39" s="141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</row>
    <row r="40" spans="1:143" s="2" customFormat="1" x14ac:dyDescent="0.4">
      <c r="A40" s="134">
        <v>4</v>
      </c>
      <c r="B40" s="149" t="s">
        <v>46</v>
      </c>
      <c r="C40" s="137">
        <f>O40+V40</f>
        <v>12640009.289642001</v>
      </c>
      <c r="D40" s="148">
        <f>O40</f>
        <v>12453211.1228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1353</v>
      </c>
      <c r="O40" s="148">
        <f>3357.62*'Разд 1'!L42</f>
        <v>12453211.1228</v>
      </c>
      <c r="P40" s="148">
        <v>0</v>
      </c>
      <c r="Q40" s="148">
        <v>0</v>
      </c>
      <c r="R40" s="148">
        <v>0</v>
      </c>
      <c r="S40" s="148">
        <v>0</v>
      </c>
      <c r="T40" s="148">
        <v>0</v>
      </c>
      <c r="U40" s="148">
        <v>0</v>
      </c>
      <c r="V40" s="148">
        <f>O40*1.5%</f>
        <v>186798.16684200001</v>
      </c>
      <c r="W40" s="148">
        <v>0</v>
      </c>
      <c r="X40" s="148">
        <v>0</v>
      </c>
      <c r="Y40" s="148">
        <v>0</v>
      </c>
      <c r="Z40" s="148">
        <v>0</v>
      </c>
      <c r="AA40" s="148">
        <v>0</v>
      </c>
      <c r="AB40" s="148">
        <v>0</v>
      </c>
      <c r="AC40" s="148">
        <v>0</v>
      </c>
      <c r="AD40" s="140"/>
      <c r="AE40" s="140"/>
      <c r="AF40" s="140"/>
      <c r="AG40" s="14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</row>
    <row r="41" spans="1:143" s="2" customFormat="1" x14ac:dyDescent="0.4">
      <c r="A41" s="134">
        <v>5</v>
      </c>
      <c r="B41" s="149" t="s">
        <v>111</v>
      </c>
      <c r="C41" s="137">
        <f>O41+V41</f>
        <v>22009739.658550002</v>
      </c>
      <c r="D41" s="148">
        <f>O41</f>
        <v>21684472.57</v>
      </c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3">
        <f>5975.33*'Разд 1'!L23</f>
        <v>21684472.57</v>
      </c>
      <c r="P41" s="148"/>
      <c r="Q41" s="148"/>
      <c r="R41" s="148"/>
      <c r="S41" s="148"/>
      <c r="T41" s="148"/>
      <c r="U41" s="148"/>
      <c r="V41" s="148">
        <f>O41*1.5%</f>
        <v>325267.08854999999</v>
      </c>
      <c r="W41" s="148"/>
      <c r="X41" s="148"/>
      <c r="Y41" s="148"/>
      <c r="Z41" s="148"/>
      <c r="AA41" s="148"/>
      <c r="AB41" s="148"/>
      <c r="AC41" s="148"/>
      <c r="AD41" s="140"/>
      <c r="AE41" s="140"/>
      <c r="AF41" s="140"/>
      <c r="AG41" s="14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</row>
    <row r="42" spans="1:143" x14ac:dyDescent="0.4">
      <c r="A42" s="134"/>
      <c r="B42" s="144" t="s">
        <v>110</v>
      </c>
      <c r="C42" s="154">
        <f>SUM(C37:C41)</f>
        <v>67357880.247467011</v>
      </c>
      <c r="D42" s="154">
        <f>SUM(D37:D41)</f>
        <v>66362443.6008</v>
      </c>
      <c r="E42" s="154">
        <f t="shared" ref="E42:AC42" si="6">SUM(E37:E40)</f>
        <v>0</v>
      </c>
      <c r="F42" s="154">
        <f t="shared" si="6"/>
        <v>0</v>
      </c>
      <c r="G42" s="154">
        <f>SUM(G37:G41)</f>
        <v>1563401.6229999999</v>
      </c>
      <c r="H42" s="154">
        <f t="shared" si="6"/>
        <v>0</v>
      </c>
      <c r="I42" s="154">
        <f t="shared" si="6"/>
        <v>0</v>
      </c>
      <c r="J42" s="154">
        <f t="shared" si="6"/>
        <v>0</v>
      </c>
      <c r="K42" s="154">
        <f t="shared" si="6"/>
        <v>0</v>
      </c>
      <c r="L42" s="154">
        <f t="shared" si="6"/>
        <v>0</v>
      </c>
      <c r="M42" s="154">
        <f t="shared" si="6"/>
        <v>0</v>
      </c>
      <c r="N42" s="154">
        <f>SUM(N37:N41)</f>
        <v>3679</v>
      </c>
      <c r="O42" s="154">
        <f>SUM(O37:O41)</f>
        <v>64799041.977800004</v>
      </c>
      <c r="P42" s="154">
        <f t="shared" si="6"/>
        <v>0</v>
      </c>
      <c r="Q42" s="154">
        <f t="shared" si="6"/>
        <v>0</v>
      </c>
      <c r="R42" s="154">
        <f t="shared" si="6"/>
        <v>0</v>
      </c>
      <c r="S42" s="154">
        <f t="shared" si="6"/>
        <v>0</v>
      </c>
      <c r="T42" s="154">
        <f t="shared" si="6"/>
        <v>0</v>
      </c>
      <c r="U42" s="154">
        <f t="shared" si="6"/>
        <v>0</v>
      </c>
      <c r="V42" s="154">
        <f>SUM(V37:V41)</f>
        <v>995436.65401199996</v>
      </c>
      <c r="W42" s="154">
        <f t="shared" si="6"/>
        <v>0</v>
      </c>
      <c r="X42" s="154">
        <f t="shared" si="6"/>
        <v>0</v>
      </c>
      <c r="Y42" s="154">
        <f t="shared" si="6"/>
        <v>0</v>
      </c>
      <c r="Z42" s="154">
        <f t="shared" si="6"/>
        <v>0</v>
      </c>
      <c r="AA42" s="154">
        <f t="shared" si="6"/>
        <v>0</v>
      </c>
      <c r="AB42" s="154">
        <f t="shared" si="6"/>
        <v>0</v>
      </c>
      <c r="AC42" s="154">
        <f t="shared" si="6"/>
        <v>0</v>
      </c>
    </row>
    <row r="43" spans="1:143" x14ac:dyDescent="0.4">
      <c r="A43" s="3"/>
      <c r="B43" s="231" t="s">
        <v>49</v>
      </c>
      <c r="C43" s="231"/>
      <c r="D43" s="231"/>
      <c r="E43" s="231"/>
      <c r="F43" s="231"/>
      <c r="G43" s="231"/>
      <c r="H43" s="231"/>
      <c r="I43" s="231"/>
      <c r="J43" s="231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143" x14ac:dyDescent="0.4">
      <c r="B44" s="232" t="s">
        <v>50</v>
      </c>
      <c r="C44" s="232"/>
      <c r="D44" s="232"/>
      <c r="E44" s="232"/>
      <c r="F44" s="232"/>
      <c r="G44" s="232"/>
      <c r="H44" s="232"/>
      <c r="I44" s="232"/>
      <c r="J44" s="232"/>
    </row>
    <row r="46" spans="1:143" x14ac:dyDescent="0.4">
      <c r="C46" s="13"/>
    </row>
    <row r="47" spans="1:143" x14ac:dyDescent="0.4">
      <c r="C47" s="138"/>
    </row>
    <row r="48" spans="1:143" x14ac:dyDescent="0.4">
      <c r="C48" s="159"/>
    </row>
  </sheetData>
  <mergeCells count="24">
    <mergeCell ref="B43:J43"/>
    <mergeCell ref="B44:J44"/>
    <mergeCell ref="AA5:AA6"/>
    <mergeCell ref="AB5:AB6"/>
    <mergeCell ref="AC5:AC6"/>
    <mergeCell ref="A9:AC9"/>
    <mergeCell ref="A25:AC25"/>
    <mergeCell ref="A36:AC36"/>
    <mergeCell ref="P5:Q6"/>
    <mergeCell ref="R5:S6"/>
    <mergeCell ref="T5:U6"/>
    <mergeCell ref="V5:V6"/>
    <mergeCell ref="W5:X6"/>
    <mergeCell ref="Y5:Z6"/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</mergeCells>
  <pageMargins left="0.23622047244094491" right="0.23622047244094491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workbookViewId="0">
      <selection activeCell="B1" sqref="A1:O15"/>
    </sheetView>
  </sheetViews>
  <sheetFormatPr defaultRowHeight="15" x14ac:dyDescent="0.25"/>
  <cols>
    <col min="1" max="1" width="9.140625" style="14"/>
    <col min="2" max="2" width="24.85546875" style="14" customWidth="1"/>
    <col min="3" max="3" width="19.140625" style="14" customWidth="1"/>
    <col min="4" max="4" width="20" style="14" customWidth="1"/>
    <col min="5" max="5" width="16.42578125" style="14" customWidth="1"/>
    <col min="6" max="6" width="13" style="14" customWidth="1"/>
    <col min="7" max="7" width="12.7109375" style="14" customWidth="1"/>
    <col min="8" max="8" width="19.5703125" style="14" bestFit="1" customWidth="1"/>
    <col min="9" max="9" width="19.42578125" style="14" bestFit="1" customWidth="1"/>
    <col min="10" max="10" width="15.42578125" style="14" bestFit="1" customWidth="1"/>
    <col min="11" max="11" width="20.5703125" style="14" customWidth="1"/>
    <col min="12" max="12" width="14.28515625" style="14" customWidth="1"/>
    <col min="13" max="14" width="21" style="14" customWidth="1"/>
    <col min="15" max="15" width="9.140625" style="14"/>
    <col min="16" max="16" width="13.5703125" style="14" bestFit="1" customWidth="1"/>
    <col min="17" max="17" width="9.140625" style="14"/>
    <col min="18" max="18" width="12.85546875" style="14" customWidth="1"/>
    <col min="19" max="16384" width="9.140625" style="14"/>
  </cols>
  <sheetData>
    <row r="1" spans="1:17" x14ac:dyDescent="0.25">
      <c r="G1" s="22"/>
    </row>
    <row r="2" spans="1:17" ht="18.75" x14ac:dyDescent="0.3">
      <c r="A2" s="190"/>
      <c r="B2" s="190"/>
      <c r="C2" s="190" t="s">
        <v>95</v>
      </c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7" ht="18.7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7" ht="56.25" x14ac:dyDescent="0.3">
      <c r="A4" s="196" t="s">
        <v>54</v>
      </c>
      <c r="B4" s="196" t="s">
        <v>96</v>
      </c>
      <c r="C4" s="109" t="s">
        <v>97</v>
      </c>
      <c r="D4" s="110" t="s">
        <v>98</v>
      </c>
      <c r="E4" s="245" t="s">
        <v>99</v>
      </c>
      <c r="F4" s="245"/>
      <c r="G4" s="245"/>
      <c r="H4" s="245"/>
      <c r="I4" s="245"/>
      <c r="J4" s="245" t="s">
        <v>65</v>
      </c>
      <c r="K4" s="245"/>
      <c r="L4" s="245"/>
      <c r="M4" s="245"/>
      <c r="N4" s="245"/>
      <c r="O4" s="15"/>
    </row>
    <row r="5" spans="1:17" ht="18.75" x14ac:dyDescent="0.3">
      <c r="A5" s="244"/>
      <c r="B5" s="244"/>
      <c r="C5" s="111" t="s">
        <v>100</v>
      </c>
      <c r="D5" s="111" t="s">
        <v>101</v>
      </c>
      <c r="E5" s="111" t="s">
        <v>102</v>
      </c>
      <c r="F5" s="111" t="s">
        <v>103</v>
      </c>
      <c r="G5" s="111" t="s">
        <v>104</v>
      </c>
      <c r="H5" s="111" t="s">
        <v>105</v>
      </c>
      <c r="I5" s="111" t="s">
        <v>106</v>
      </c>
      <c r="J5" s="111" t="s">
        <v>102</v>
      </c>
      <c r="K5" s="111" t="s">
        <v>103</v>
      </c>
      <c r="L5" s="111" t="s">
        <v>104</v>
      </c>
      <c r="M5" s="111" t="s">
        <v>105</v>
      </c>
      <c r="N5" s="111" t="s">
        <v>106</v>
      </c>
      <c r="O5" s="15"/>
    </row>
    <row r="6" spans="1:17" ht="18.75" x14ac:dyDescent="0.3">
      <c r="A6" s="203">
        <v>2020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5"/>
      <c r="O6" s="15"/>
    </row>
    <row r="7" spans="1:17" ht="18.75" x14ac:dyDescent="0.3">
      <c r="A7" s="112">
        <v>1</v>
      </c>
      <c r="B7" s="112" t="s">
        <v>107</v>
      </c>
      <c r="C7" s="36">
        <f>'Разд 1'!K36</f>
        <v>59184.2</v>
      </c>
      <c r="D7" s="45">
        <f>'Разд 1'!N36</f>
        <v>1159</v>
      </c>
      <c r="E7" s="113">
        <v>0</v>
      </c>
      <c r="F7" s="113">
        <v>0</v>
      </c>
      <c r="G7" s="113">
        <v>0</v>
      </c>
      <c r="H7" s="36">
        <f>'Разд 1'!O36</f>
        <v>126515552.67</v>
      </c>
      <c r="I7" s="36">
        <f>H7</f>
        <v>126515552.67</v>
      </c>
      <c r="J7" s="113">
        <v>0</v>
      </c>
      <c r="K7" s="113">
        <v>0</v>
      </c>
      <c r="L7" s="113">
        <v>0</v>
      </c>
      <c r="M7" s="36">
        <f>H7</f>
        <v>126515552.67</v>
      </c>
      <c r="N7" s="36">
        <f>M7</f>
        <v>126515552.67</v>
      </c>
      <c r="O7" s="15"/>
      <c r="P7" s="55"/>
    </row>
    <row r="8" spans="1:17" ht="18.75" x14ac:dyDescent="0.3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9"/>
      <c r="O8" s="15"/>
    </row>
    <row r="9" spans="1:17" ht="18.75" x14ac:dyDescent="0.3">
      <c r="A9" s="250">
        <v>2021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15"/>
      <c r="P9" s="55"/>
    </row>
    <row r="10" spans="1:17" ht="18.75" x14ac:dyDescent="0.3">
      <c r="A10" s="33">
        <v>1</v>
      </c>
      <c r="B10" s="33" t="s">
        <v>107</v>
      </c>
      <c r="C10" s="36">
        <f>'Разд 1'!K47</f>
        <v>41447.65</v>
      </c>
      <c r="D10" s="36">
        <f>'Разд 1'!N47</f>
        <v>813</v>
      </c>
      <c r="E10" s="113">
        <v>0</v>
      </c>
      <c r="F10" s="113">
        <v>0</v>
      </c>
      <c r="G10" s="113">
        <v>0</v>
      </c>
      <c r="H10" s="36">
        <f>'Разд 1'!O47</f>
        <v>88633281.172104999</v>
      </c>
      <c r="I10" s="36">
        <f>H10</f>
        <v>88633281.172104999</v>
      </c>
      <c r="J10" s="114">
        <v>0</v>
      </c>
      <c r="K10" s="114">
        <v>0</v>
      </c>
      <c r="L10" s="114">
        <v>0</v>
      </c>
      <c r="M10" s="115">
        <f>H10</f>
        <v>88633281.172104999</v>
      </c>
      <c r="N10" s="115">
        <f>I10</f>
        <v>88633281.172104999</v>
      </c>
      <c r="O10" s="15"/>
      <c r="P10" s="55"/>
    </row>
    <row r="11" spans="1:17" ht="18.75" x14ac:dyDescent="0.3">
      <c r="A11" s="116"/>
      <c r="B11" s="116"/>
      <c r="C11" s="116"/>
      <c r="D11" s="117"/>
      <c r="E11" s="117"/>
      <c r="F11" s="117"/>
      <c r="G11" s="117"/>
      <c r="H11" s="117"/>
      <c r="I11" s="117"/>
      <c r="J11" s="117"/>
      <c r="K11" s="117"/>
      <c r="L11" s="116"/>
      <c r="M11" s="118"/>
      <c r="N11" s="119"/>
      <c r="O11" s="15"/>
      <c r="P11" s="55"/>
    </row>
    <row r="12" spans="1:17" ht="18.75" x14ac:dyDescent="0.3">
      <c r="A12" s="250">
        <v>2022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15"/>
    </row>
    <row r="13" spans="1:17" ht="18.75" x14ac:dyDescent="0.3">
      <c r="A13" s="33">
        <v>1</v>
      </c>
      <c r="B13" s="33" t="s">
        <v>107</v>
      </c>
      <c r="C13" s="120">
        <f>'Разд 1'!K54</f>
        <v>14212.25</v>
      </c>
      <c r="D13" s="45">
        <f>'Разд 1'!N54</f>
        <v>317</v>
      </c>
      <c r="E13" s="113">
        <v>0</v>
      </c>
      <c r="F13" s="113">
        <v>0</v>
      </c>
      <c r="G13" s="113">
        <v>0</v>
      </c>
      <c r="H13" s="36">
        <f>'Разд 1'!O54</f>
        <v>67357880.247467011</v>
      </c>
      <c r="I13" s="36">
        <f>H13</f>
        <v>67357880.247467011</v>
      </c>
      <c r="J13" s="114">
        <v>0</v>
      </c>
      <c r="K13" s="114">
        <v>0</v>
      </c>
      <c r="L13" s="114">
        <v>0</v>
      </c>
      <c r="M13" s="115">
        <f>H13</f>
        <v>67357880.247467011</v>
      </c>
      <c r="N13" s="36">
        <f>M13</f>
        <v>67357880.247467011</v>
      </c>
      <c r="O13" s="15"/>
      <c r="P13" s="55"/>
    </row>
    <row r="14" spans="1:17" ht="18.75" x14ac:dyDescent="0.3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15"/>
    </row>
    <row r="15" spans="1:17" ht="18.75" x14ac:dyDescent="0.3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15"/>
    </row>
    <row r="16" spans="1:17" ht="18.75" x14ac:dyDescent="0.3">
      <c r="A16" s="121"/>
      <c r="B16" s="121"/>
      <c r="C16" s="122"/>
      <c r="D16" s="121"/>
      <c r="E16" s="121"/>
      <c r="F16" s="121"/>
      <c r="G16" s="121"/>
      <c r="H16" s="121"/>
      <c r="I16" s="121"/>
      <c r="J16" s="123"/>
      <c r="K16" s="124"/>
      <c r="L16" s="121"/>
      <c r="M16" s="121"/>
      <c r="N16" s="125"/>
      <c r="O16" s="126"/>
      <c r="P16" s="127"/>
      <c r="Q16" s="128"/>
    </row>
    <row r="17" spans="1:17" x14ac:dyDescent="0.25">
      <c r="A17" s="128"/>
      <c r="B17" s="128"/>
      <c r="C17" s="129"/>
      <c r="D17" s="128"/>
      <c r="E17" s="128"/>
      <c r="F17" s="128"/>
      <c r="G17" s="128"/>
      <c r="H17" s="128"/>
      <c r="I17" s="128"/>
      <c r="J17" s="128"/>
      <c r="K17" s="127"/>
      <c r="L17" s="128"/>
      <c r="M17" s="128"/>
      <c r="N17" s="128"/>
      <c r="O17" s="128"/>
      <c r="P17" s="128"/>
      <c r="Q17" s="128"/>
    </row>
    <row r="18" spans="1:17" x14ac:dyDescent="0.25">
      <c r="A18" s="128"/>
      <c r="B18" s="128"/>
      <c r="C18" s="128"/>
      <c r="D18" s="128"/>
      <c r="E18" s="128"/>
      <c r="F18" s="128"/>
      <c r="G18" s="128"/>
      <c r="H18" s="128"/>
      <c r="I18" s="128"/>
      <c r="J18" s="128"/>
      <c r="K18" s="130"/>
      <c r="L18" s="128"/>
      <c r="M18" s="128"/>
      <c r="N18" s="127"/>
      <c r="O18" s="128"/>
      <c r="P18" s="127"/>
      <c r="Q18" s="128"/>
    </row>
    <row r="19" spans="1:17" x14ac:dyDescent="0.25">
      <c r="A19" s="128"/>
      <c r="B19" s="128"/>
      <c r="C19" s="128"/>
      <c r="D19" s="128"/>
      <c r="E19" s="128"/>
      <c r="F19" s="128"/>
      <c r="G19" s="128"/>
      <c r="H19" s="128"/>
      <c r="I19" s="128"/>
      <c r="J19" s="131"/>
      <c r="K19" s="128"/>
      <c r="L19" s="128"/>
      <c r="M19" s="131"/>
      <c r="N19" s="128"/>
      <c r="O19" s="128"/>
      <c r="P19" s="128"/>
      <c r="Q19" s="128"/>
    </row>
    <row r="20" spans="1:17" x14ac:dyDescent="0.25">
      <c r="A20" s="128"/>
      <c r="B20" s="253"/>
      <c r="C20" s="128"/>
      <c r="D20" s="127"/>
      <c r="E20" s="128"/>
      <c r="F20" s="132"/>
      <c r="G20" s="128"/>
      <c r="H20" s="128"/>
      <c r="I20" s="128"/>
      <c r="J20" s="128"/>
      <c r="K20" s="127"/>
      <c r="L20" s="128"/>
      <c r="M20" s="127"/>
      <c r="N20" s="128"/>
      <c r="O20" s="128"/>
      <c r="P20" s="128"/>
      <c r="Q20" s="128"/>
    </row>
    <row r="21" spans="1:17" x14ac:dyDescent="0.25">
      <c r="A21" s="128"/>
      <c r="B21" s="253"/>
      <c r="C21" s="128"/>
      <c r="D21" s="127"/>
      <c r="E21" s="127"/>
      <c r="F21" s="132"/>
      <c r="G21" s="128"/>
      <c r="H21" s="128"/>
      <c r="I21" s="128"/>
      <c r="J21" s="128"/>
      <c r="K21" s="128"/>
      <c r="L21" s="128"/>
      <c r="M21" s="127"/>
      <c r="N21" s="128"/>
      <c r="O21" s="128"/>
      <c r="P21" s="128"/>
      <c r="Q21" s="128"/>
    </row>
    <row r="22" spans="1:17" x14ac:dyDescent="0.25">
      <c r="A22" s="128"/>
      <c r="B22" s="253"/>
      <c r="C22" s="128"/>
      <c r="D22" s="127"/>
      <c r="E22" s="127"/>
      <c r="F22" s="132"/>
      <c r="G22" s="128"/>
      <c r="H22" s="128"/>
      <c r="I22" s="128"/>
      <c r="J22" s="128"/>
      <c r="K22" s="128"/>
      <c r="L22" s="128"/>
      <c r="M22" s="127"/>
      <c r="N22" s="128"/>
      <c r="O22" s="128"/>
      <c r="P22" s="128"/>
      <c r="Q22" s="128"/>
    </row>
    <row r="23" spans="1:17" x14ac:dyDescent="0.25">
      <c r="A23" s="128"/>
      <c r="B23" s="253"/>
      <c r="C23" s="128"/>
      <c r="D23" s="127"/>
      <c r="E23" s="127"/>
      <c r="F23" s="132"/>
      <c r="G23" s="128"/>
      <c r="H23" s="128"/>
      <c r="I23" s="128"/>
      <c r="J23" s="128"/>
      <c r="K23" s="128"/>
      <c r="L23" s="128"/>
      <c r="M23" s="127"/>
      <c r="N23" s="128"/>
      <c r="O23" s="128"/>
      <c r="P23" s="128"/>
      <c r="Q23" s="128"/>
    </row>
    <row r="24" spans="1:17" x14ac:dyDescent="0.25">
      <c r="A24" s="128"/>
      <c r="B24" s="128"/>
      <c r="C24" s="128"/>
      <c r="D24" s="246"/>
      <c r="E24" s="246"/>
      <c r="F24" s="132"/>
      <c r="G24" s="128"/>
      <c r="H24" s="128"/>
      <c r="I24" s="128"/>
      <c r="J24" s="128"/>
      <c r="K24" s="128"/>
      <c r="L24" s="128"/>
      <c r="M24" s="127"/>
      <c r="N24" s="128"/>
      <c r="O24" s="128"/>
      <c r="P24" s="128"/>
      <c r="Q24" s="128"/>
    </row>
    <row r="25" spans="1:17" x14ac:dyDescent="0.25">
      <c r="A25" s="128"/>
      <c r="B25" s="128"/>
      <c r="C25" s="128"/>
      <c r="D25" s="246"/>
      <c r="E25" s="246"/>
      <c r="F25" s="132"/>
      <c r="G25" s="128"/>
      <c r="H25" s="128"/>
      <c r="I25" s="128"/>
      <c r="J25" s="128"/>
      <c r="K25" s="128"/>
      <c r="L25" s="128"/>
      <c r="M25" s="127"/>
      <c r="N25" s="128"/>
      <c r="O25" s="128"/>
      <c r="P25" s="128"/>
      <c r="Q25" s="128"/>
    </row>
    <row r="26" spans="1:17" x14ac:dyDescent="0.25">
      <c r="A26" s="128"/>
      <c r="B26" s="253"/>
      <c r="C26" s="128"/>
      <c r="D26" s="127"/>
      <c r="E26" s="127"/>
      <c r="F26" s="132"/>
      <c r="G26" s="128"/>
      <c r="H26" s="128"/>
      <c r="I26" s="128"/>
      <c r="J26" s="128"/>
      <c r="K26" s="128"/>
      <c r="L26" s="128"/>
      <c r="M26" s="127"/>
      <c r="N26" s="128"/>
      <c r="O26" s="128"/>
      <c r="P26" s="128"/>
      <c r="Q26" s="128"/>
    </row>
    <row r="27" spans="1:17" x14ac:dyDescent="0.25">
      <c r="A27" s="128"/>
      <c r="B27" s="253"/>
      <c r="C27" s="128"/>
      <c r="D27" s="127"/>
      <c r="E27" s="127"/>
      <c r="F27" s="132"/>
      <c r="G27" s="128"/>
      <c r="H27" s="128"/>
      <c r="I27" s="128"/>
      <c r="J27" s="128"/>
      <c r="K27" s="128"/>
      <c r="L27" s="128"/>
      <c r="M27" s="127"/>
      <c r="N27" s="128"/>
      <c r="O27" s="128"/>
      <c r="P27" s="128"/>
      <c r="Q27" s="128"/>
    </row>
    <row r="28" spans="1:17" x14ac:dyDescent="0.25">
      <c r="A28" s="128"/>
      <c r="B28" s="253"/>
      <c r="C28" s="128"/>
      <c r="D28" s="127"/>
      <c r="E28" s="127"/>
      <c r="F28" s="132"/>
      <c r="G28" s="128"/>
      <c r="H28" s="128"/>
      <c r="I28" s="128"/>
      <c r="J28" s="127"/>
      <c r="K28" s="133"/>
      <c r="L28" s="128"/>
      <c r="M28" s="127"/>
      <c r="N28" s="128"/>
      <c r="O28" s="128"/>
      <c r="P28" s="128"/>
      <c r="Q28" s="128"/>
    </row>
    <row r="29" spans="1:17" x14ac:dyDescent="0.25">
      <c r="A29" s="128"/>
      <c r="B29" s="128"/>
      <c r="C29" s="128"/>
      <c r="D29" s="246"/>
      <c r="E29" s="246"/>
      <c r="F29" s="132"/>
      <c r="G29" s="128"/>
      <c r="H29" s="128"/>
      <c r="I29" s="128"/>
      <c r="J29" s="128"/>
      <c r="K29" s="128"/>
      <c r="L29" s="128"/>
      <c r="M29" s="127"/>
      <c r="N29" s="128"/>
      <c r="O29" s="128"/>
      <c r="P29" s="128"/>
      <c r="Q29" s="128"/>
    </row>
    <row r="30" spans="1:17" x14ac:dyDescent="0.25">
      <c r="A30" s="128"/>
      <c r="B30" s="128"/>
      <c r="C30" s="128"/>
      <c r="D30" s="127"/>
      <c r="E30" s="127"/>
      <c r="F30" s="132"/>
      <c r="G30" s="128"/>
      <c r="H30" s="128"/>
      <c r="I30" s="128"/>
      <c r="J30" s="128"/>
      <c r="K30" s="133"/>
      <c r="L30" s="254"/>
      <c r="M30" s="127"/>
      <c r="N30" s="128"/>
      <c r="O30" s="128"/>
      <c r="P30" s="128"/>
      <c r="Q30" s="128"/>
    </row>
    <row r="31" spans="1:17" x14ac:dyDescent="0.25">
      <c r="A31" s="128"/>
      <c r="B31" s="128"/>
      <c r="C31" s="128"/>
      <c r="D31" s="127"/>
      <c r="E31" s="127"/>
      <c r="F31" s="132"/>
      <c r="G31" s="128"/>
      <c r="H31" s="128"/>
      <c r="I31" s="128"/>
      <c r="J31" s="128"/>
      <c r="K31" s="133"/>
      <c r="L31" s="254"/>
      <c r="M31" s="127"/>
      <c r="N31" s="128"/>
      <c r="O31" s="128"/>
      <c r="P31" s="128"/>
      <c r="Q31" s="128"/>
    </row>
    <row r="32" spans="1:17" x14ac:dyDescent="0.25">
      <c r="A32" s="128"/>
      <c r="B32" s="253"/>
      <c r="C32" s="128"/>
      <c r="D32" s="127"/>
      <c r="E32" s="127"/>
      <c r="F32" s="132"/>
      <c r="G32" s="128"/>
      <c r="H32" s="128"/>
      <c r="I32" s="128"/>
      <c r="J32" s="128"/>
      <c r="K32" s="128"/>
      <c r="L32" s="128"/>
      <c r="M32" s="127"/>
      <c r="N32" s="128"/>
      <c r="O32" s="128"/>
      <c r="P32" s="128"/>
      <c r="Q32" s="128"/>
    </row>
    <row r="33" spans="1:17" x14ac:dyDescent="0.25">
      <c r="A33" s="128"/>
      <c r="B33" s="253"/>
      <c r="C33" s="128"/>
      <c r="D33" s="127"/>
      <c r="E33" s="127"/>
      <c r="F33" s="132"/>
      <c r="G33" s="128"/>
      <c r="H33" s="128"/>
      <c r="I33" s="127"/>
      <c r="J33" s="128"/>
      <c r="K33" s="128"/>
      <c r="L33" s="128"/>
      <c r="M33" s="128"/>
      <c r="N33" s="128"/>
      <c r="O33" s="128"/>
      <c r="P33" s="128"/>
      <c r="Q33" s="128"/>
    </row>
    <row r="34" spans="1:17" x14ac:dyDescent="0.25">
      <c r="A34" s="128"/>
      <c r="B34" s="253"/>
      <c r="C34" s="128"/>
      <c r="D34" s="127"/>
      <c r="E34" s="127"/>
      <c r="F34" s="132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x14ac:dyDescent="0.25">
      <c r="A35" s="128"/>
      <c r="B35" s="253"/>
      <c r="C35" s="128"/>
      <c r="D35" s="127"/>
      <c r="E35" s="127"/>
      <c r="F35" s="132"/>
      <c r="G35" s="128"/>
      <c r="H35" s="128"/>
      <c r="I35" s="127"/>
      <c r="J35" s="128"/>
      <c r="K35" s="128"/>
      <c r="L35" s="128"/>
      <c r="M35" s="128"/>
      <c r="N35" s="128"/>
      <c r="O35" s="128"/>
      <c r="P35" s="128"/>
      <c r="Q35" s="128"/>
    </row>
    <row r="36" spans="1:17" x14ac:dyDescent="0.25">
      <c r="A36" s="128"/>
      <c r="B36" s="128"/>
      <c r="C36" s="128"/>
      <c r="D36" s="246"/>
      <c r="E36" s="246"/>
      <c r="F36" s="132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</row>
    <row r="37" spans="1:17" x14ac:dyDescent="0.25">
      <c r="A37" s="128"/>
      <c r="B37" s="253"/>
      <c r="C37" s="128"/>
      <c r="D37" s="127"/>
      <c r="E37" s="127"/>
      <c r="F37" s="132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x14ac:dyDescent="0.25">
      <c r="A38" s="128"/>
      <c r="B38" s="253"/>
      <c r="C38" s="128"/>
      <c r="D38" s="127"/>
      <c r="E38" s="127"/>
      <c r="F38" s="132"/>
      <c r="G38" s="128"/>
      <c r="H38" s="128"/>
      <c r="I38" s="127"/>
      <c r="J38" s="127"/>
      <c r="K38" s="128"/>
      <c r="L38" s="128"/>
      <c r="M38" s="128"/>
      <c r="N38" s="128"/>
      <c r="O38" s="128"/>
      <c r="P38" s="128"/>
      <c r="Q38" s="128"/>
    </row>
    <row r="39" spans="1:17" x14ac:dyDescent="0.25">
      <c r="A39" s="128"/>
      <c r="B39" s="253"/>
      <c r="C39" s="128"/>
      <c r="D39" s="127"/>
      <c r="E39" s="127"/>
      <c r="F39" s="132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x14ac:dyDescent="0.25">
      <c r="A40" s="128"/>
      <c r="B40" s="253"/>
      <c r="C40" s="128"/>
      <c r="D40" s="127"/>
      <c r="E40" s="127"/>
      <c r="F40" s="132"/>
      <c r="G40" s="128"/>
      <c r="H40" s="128"/>
      <c r="I40" s="127"/>
      <c r="J40" s="127"/>
      <c r="K40" s="128"/>
      <c r="L40" s="128"/>
      <c r="M40" s="128"/>
      <c r="N40" s="128"/>
      <c r="O40" s="128"/>
      <c r="P40" s="128"/>
      <c r="Q40" s="128"/>
    </row>
    <row r="41" spans="1:17" x14ac:dyDescent="0.25">
      <c r="A41" s="128"/>
      <c r="B41" s="253"/>
      <c r="C41" s="128"/>
      <c r="D41" s="127"/>
      <c r="E41" s="127"/>
      <c r="F41" s="132"/>
      <c r="G41" s="128"/>
      <c r="H41" s="128"/>
      <c r="I41" s="128"/>
      <c r="J41" s="127"/>
      <c r="K41" s="128"/>
      <c r="L41" s="128"/>
      <c r="M41" s="128"/>
      <c r="N41" s="128"/>
      <c r="O41" s="128"/>
      <c r="P41" s="128"/>
      <c r="Q41" s="128"/>
    </row>
    <row r="42" spans="1:17" x14ac:dyDescent="0.25">
      <c r="A42" s="128"/>
      <c r="B42" s="253"/>
      <c r="C42" s="128"/>
      <c r="D42" s="127"/>
      <c r="E42" s="127"/>
      <c r="F42" s="132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</row>
    <row r="43" spans="1:17" x14ac:dyDescent="0.25">
      <c r="A43" s="128"/>
      <c r="B43" s="253"/>
      <c r="C43" s="128"/>
      <c r="D43" s="127"/>
      <c r="E43" s="127"/>
      <c r="F43" s="132"/>
      <c r="G43" s="128"/>
      <c r="H43" s="128"/>
      <c r="I43" s="127"/>
      <c r="J43" s="127"/>
      <c r="K43" s="128"/>
      <c r="L43" s="128"/>
      <c r="M43" s="128"/>
      <c r="N43" s="128"/>
      <c r="O43" s="128"/>
      <c r="P43" s="128"/>
      <c r="Q43" s="128"/>
    </row>
    <row r="44" spans="1:17" x14ac:dyDescent="0.25">
      <c r="A44" s="128"/>
      <c r="B44" s="253"/>
      <c r="C44" s="128"/>
      <c r="D44" s="127"/>
      <c r="E44" s="127"/>
      <c r="F44" s="132"/>
      <c r="G44" s="128"/>
      <c r="H44" s="128"/>
      <c r="I44" s="127"/>
      <c r="J44" s="127"/>
      <c r="K44" s="128"/>
      <c r="L44" s="128"/>
      <c r="M44" s="128"/>
      <c r="N44" s="128"/>
      <c r="O44" s="128"/>
      <c r="P44" s="128"/>
      <c r="Q44" s="128"/>
    </row>
    <row r="45" spans="1:17" x14ac:dyDescent="0.25">
      <c r="A45" s="128"/>
      <c r="B45" s="253"/>
      <c r="C45" s="128"/>
      <c r="D45" s="127"/>
      <c r="E45" s="127"/>
      <c r="F45" s="132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</row>
    <row r="46" spans="1:17" x14ac:dyDescent="0.25">
      <c r="A46" s="128"/>
      <c r="B46" s="253"/>
      <c r="C46" s="128"/>
      <c r="D46" s="127"/>
      <c r="E46" s="127"/>
      <c r="F46" s="132"/>
      <c r="G46" s="128"/>
      <c r="H46" s="128"/>
      <c r="I46" s="127"/>
      <c r="J46" s="128"/>
      <c r="K46" s="128"/>
      <c r="L46" s="128"/>
      <c r="M46" s="128"/>
      <c r="N46" s="128"/>
      <c r="O46" s="128"/>
      <c r="P46" s="128"/>
      <c r="Q46" s="128"/>
    </row>
    <row r="47" spans="1:17" x14ac:dyDescent="0.25">
      <c r="A47" s="128"/>
      <c r="B47" s="128"/>
      <c r="C47" s="128"/>
      <c r="D47" s="128"/>
      <c r="E47" s="128"/>
      <c r="F47" s="128"/>
      <c r="G47" s="128"/>
      <c r="H47" s="128"/>
      <c r="I47" s="127"/>
      <c r="J47" s="127"/>
      <c r="K47" s="127"/>
      <c r="L47" s="128"/>
      <c r="M47" s="128"/>
      <c r="N47" s="128"/>
      <c r="O47" s="128"/>
      <c r="P47" s="128"/>
      <c r="Q47" s="128"/>
    </row>
    <row r="48" spans="1:17" x14ac:dyDescent="0.25">
      <c r="A48" s="128"/>
      <c r="B48" s="128"/>
      <c r="C48" s="127"/>
      <c r="D48" s="127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</row>
    <row r="49" spans="1:17" x14ac:dyDescent="0.25">
      <c r="A49" s="128"/>
      <c r="B49" s="128"/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x14ac:dyDescent="0.25">
      <c r="A50" s="128"/>
      <c r="B50" s="128"/>
      <c r="C50" s="127"/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x14ac:dyDescent="0.25">
      <c r="A51" s="128"/>
      <c r="B51" s="128"/>
      <c r="C51" s="127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x14ac:dyDescent="0.2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x14ac:dyDescent="0.25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</row>
    <row r="54" spans="1:17" x14ac:dyDescent="0.25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</row>
    <row r="55" spans="1:17" x14ac:dyDescent="0.25">
      <c r="A55" s="128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</row>
  </sheetData>
  <mergeCells count="26">
    <mergeCell ref="B42:B44"/>
    <mergeCell ref="B45:B46"/>
    <mergeCell ref="L30:L31"/>
    <mergeCell ref="B32:B33"/>
    <mergeCell ref="B34:B35"/>
    <mergeCell ref="D36:E36"/>
    <mergeCell ref="B37:B38"/>
    <mergeCell ref="B39:B41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A2:B2"/>
    <mergeCell ref="C2:O2"/>
    <mergeCell ref="A4:A5"/>
    <mergeCell ref="B4:B5"/>
    <mergeCell ref="E4:I4"/>
    <mergeCell ref="J4:N4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 1</vt:lpstr>
      <vt:lpstr>Разд 2</vt:lpstr>
      <vt:lpstr>Разд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User</cp:lastModifiedBy>
  <cp:lastPrinted>2021-10-01T08:07:06Z</cp:lastPrinted>
  <dcterms:created xsi:type="dcterms:W3CDTF">2019-06-04T06:21:32Z</dcterms:created>
  <dcterms:modified xsi:type="dcterms:W3CDTF">2021-10-01T08:09:01Z</dcterms:modified>
</cp:coreProperties>
</file>