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955" windowHeight="9300" firstSheet="3" activeTab="3"/>
  </bookViews>
  <sheets>
    <sheet name="раздел 1" sheetId="1" state="hidden" r:id="rId1"/>
    <sheet name="раздел 2 н" sheetId="4" state="hidden" r:id="rId2"/>
    <sheet name="раз 3" sheetId="2" state="hidden" r:id="rId3"/>
    <sheet name="раздел 1 " sheetId="8" r:id="rId4"/>
    <sheet name="раздел 2 " sheetId="6" r:id="rId5"/>
    <sheet name="раздел 3 " sheetId="7" r:id="rId6"/>
  </sheets>
  <definedNames>
    <definedName name="_xlnm.Print_Area" localSheetId="2">'раз 3'!$A$1:$O$17</definedName>
    <definedName name="_xlnm.Print_Area" localSheetId="0">'раздел 1'!$A$8:$X$49</definedName>
    <definedName name="_xlnm.Print_Area" localSheetId="3">'раздел 1 '!$A$8:$X$47</definedName>
    <definedName name="_xlnm.Print_Area" localSheetId="4">'раздел 2 '!$A$2:$AC$38</definedName>
    <definedName name="_xlnm.Print_Area" localSheetId="1">'раздел 2 н'!$A$2:$AC$40</definedName>
    <definedName name="_xlnm.Print_Area" localSheetId="5">'раздел 3 '!$A$1:$O$17</definedName>
  </definedNames>
  <calcPr calcId="162913" refMode="R1C1"/>
</workbook>
</file>

<file path=xl/calcChain.xml><?xml version="1.0" encoding="utf-8"?>
<calcChain xmlns="http://schemas.openxmlformats.org/spreadsheetml/2006/main">
  <c r="O37" i="6" l="1"/>
  <c r="V35" i="6"/>
  <c r="C35" i="6" s="1"/>
  <c r="C36" i="6"/>
  <c r="O46" i="8" s="1"/>
  <c r="O45" i="8" l="1"/>
  <c r="U45" i="8" s="1"/>
  <c r="V34" i="6"/>
  <c r="C34" i="6" l="1"/>
  <c r="O44" i="8" s="1"/>
  <c r="V37" i="6"/>
  <c r="S31" i="4"/>
  <c r="H10" i="7" l="1"/>
  <c r="K47" i="8"/>
  <c r="L47" i="8"/>
  <c r="M47" i="8"/>
  <c r="N47" i="8"/>
  <c r="S46" i="8"/>
  <c r="A28" i="8"/>
  <c r="A29" i="8" s="1"/>
  <c r="N40" i="8"/>
  <c r="M40" i="8"/>
  <c r="L40" i="8"/>
  <c r="K40" i="8"/>
  <c r="U37" i="8"/>
  <c r="S37" i="8"/>
  <c r="U36" i="8"/>
  <c r="S36" i="8"/>
  <c r="U35" i="8"/>
  <c r="S35" i="8"/>
  <c r="U34" i="8"/>
  <c r="S34" i="8"/>
  <c r="U33" i="8"/>
  <c r="S33" i="8"/>
  <c r="U32" i="8"/>
  <c r="S32" i="8"/>
  <c r="N30" i="8"/>
  <c r="M30" i="8"/>
  <c r="L30" i="8"/>
  <c r="K30" i="8"/>
  <c r="O29" i="8"/>
  <c r="S29" i="8" s="1"/>
  <c r="U28" i="8"/>
  <c r="S28" i="8"/>
  <c r="O27" i="8"/>
  <c r="S27" i="8" s="1"/>
  <c r="O26" i="8"/>
  <c r="U26" i="8" s="1"/>
  <c r="O25" i="8"/>
  <c r="U25" i="8" s="1"/>
  <c r="O24" i="8"/>
  <c r="S24" i="8" s="1"/>
  <c r="O23" i="8"/>
  <c r="S23" i="8" s="1"/>
  <c r="O22" i="8"/>
  <c r="U22" i="8" s="1"/>
  <c r="O21" i="8"/>
  <c r="U21" i="8" s="1"/>
  <c r="A21" i="8"/>
  <c r="A22" i="8" s="1"/>
  <c r="A23" i="8" s="1"/>
  <c r="A24" i="8" s="1"/>
  <c r="A25" i="8" s="1"/>
  <c r="O20" i="8"/>
  <c r="U20" i="8" s="1"/>
  <c r="I10" i="7"/>
  <c r="AC37" i="6"/>
  <c r="AB37" i="6"/>
  <c r="M37" i="6"/>
  <c r="L37" i="6"/>
  <c r="C32" i="6"/>
  <c r="AC30" i="6"/>
  <c r="AB30" i="6"/>
  <c r="V30" i="6"/>
  <c r="O30" i="6"/>
  <c r="J30" i="6"/>
  <c r="D30" i="6"/>
  <c r="C29" i="6"/>
  <c r="C28" i="6"/>
  <c r="C27" i="6"/>
  <c r="C26" i="6"/>
  <c r="C25" i="6"/>
  <c r="C24" i="6"/>
  <c r="C23" i="6"/>
  <c r="C22" i="6"/>
  <c r="AB20" i="6"/>
  <c r="S20" i="6"/>
  <c r="R20" i="6"/>
  <c r="O20" i="6"/>
  <c r="N20" i="6"/>
  <c r="D20" i="6"/>
  <c r="AD18" i="6"/>
  <c r="C18" i="6"/>
  <c r="C20" i="6" s="1"/>
  <c r="U27" i="8" l="1"/>
  <c r="U29" i="8"/>
  <c r="S37" i="6"/>
  <c r="C30" i="6"/>
  <c r="C33" i="6"/>
  <c r="C37" i="6" s="1"/>
  <c r="U23" i="8"/>
  <c r="S26" i="8"/>
  <c r="S22" i="8"/>
  <c r="S20" i="8"/>
  <c r="S25" i="8"/>
  <c r="U24" i="8"/>
  <c r="U46" i="8"/>
  <c r="S21" i="8"/>
  <c r="O30" i="8"/>
  <c r="H10" i="2"/>
  <c r="N41" i="1"/>
  <c r="D10" i="7" s="1"/>
  <c r="M41" i="1"/>
  <c r="L41" i="1"/>
  <c r="K41" i="1"/>
  <c r="C10" i="7" s="1"/>
  <c r="V31" i="4"/>
  <c r="C25" i="4"/>
  <c r="S30" i="8" l="1"/>
  <c r="C27" i="4"/>
  <c r="C24" i="4"/>
  <c r="C23" i="4"/>
  <c r="C22" i="4"/>
  <c r="K30" i="1"/>
  <c r="C7" i="7" s="1"/>
  <c r="M30" i="1"/>
  <c r="K49" i="1" l="1"/>
  <c r="C13" i="7" s="1"/>
  <c r="L49" i="1"/>
  <c r="M49" i="1"/>
  <c r="N49" i="1"/>
  <c r="D13" i="7" s="1"/>
  <c r="U35" i="1"/>
  <c r="N13" i="7" l="1"/>
  <c r="M13" i="7"/>
  <c r="S35" i="1"/>
  <c r="S36" i="4"/>
  <c r="S35" i="4"/>
  <c r="O36" i="4"/>
  <c r="O35" i="4"/>
  <c r="O34" i="4"/>
  <c r="AD18" i="4"/>
  <c r="C26" i="4"/>
  <c r="C18" i="4"/>
  <c r="S39" i="4" l="1"/>
  <c r="O39" i="4"/>
  <c r="C34" i="4"/>
  <c r="O43" i="8" s="1"/>
  <c r="V35" i="4"/>
  <c r="V36" i="4"/>
  <c r="A44" i="1"/>
  <c r="S43" i="8" l="1"/>
  <c r="U43" i="8"/>
  <c r="V39" i="4"/>
  <c r="A45" i="1"/>
  <c r="A46" i="1" s="1"/>
  <c r="A47" i="1" s="1"/>
  <c r="A21" i="1"/>
  <c r="A22" i="1" s="1"/>
  <c r="A23" i="1" s="1"/>
  <c r="A24" i="1" s="1"/>
  <c r="A25" i="1" s="1"/>
  <c r="L39" i="4"/>
  <c r="M39" i="4"/>
  <c r="AB39" i="4"/>
  <c r="AC39" i="4"/>
  <c r="D31" i="4"/>
  <c r="J31" i="4"/>
  <c r="O31" i="4"/>
  <c r="AB31" i="4"/>
  <c r="AC31" i="4"/>
  <c r="AB20" i="4"/>
  <c r="D20" i="4"/>
  <c r="N20" i="4"/>
  <c r="O20" i="4"/>
  <c r="R20" i="4"/>
  <c r="S20" i="4"/>
  <c r="D13" i="2"/>
  <c r="C13" i="2"/>
  <c r="O21" i="1"/>
  <c r="S21" i="1" s="1"/>
  <c r="O22" i="1"/>
  <c r="S22" i="1" s="1"/>
  <c r="O23" i="1"/>
  <c r="S23" i="1" s="1"/>
  <c r="O24" i="1"/>
  <c r="S24" i="1" s="1"/>
  <c r="O25" i="1"/>
  <c r="S25" i="1" s="1"/>
  <c r="O48" i="1"/>
  <c r="S48" i="1" s="1"/>
  <c r="O26" i="1"/>
  <c r="S26" i="1" s="1"/>
  <c r="O27" i="1"/>
  <c r="S27" i="1" s="1"/>
  <c r="O29" i="1"/>
  <c r="S29" i="1" s="1"/>
  <c r="O20" i="1"/>
  <c r="D10" i="2"/>
  <c r="C10" i="2"/>
  <c r="S20" i="1" l="1"/>
  <c r="O30" i="1"/>
  <c r="M7" i="7" s="1"/>
  <c r="N7" i="7" s="1"/>
  <c r="A48" i="1"/>
  <c r="U21" i="1"/>
  <c r="U22" i="1"/>
  <c r="U23" i="1"/>
  <c r="U24" i="1"/>
  <c r="U25" i="1"/>
  <c r="U48" i="1"/>
  <c r="U26" i="1"/>
  <c r="U27" i="1"/>
  <c r="U29" i="1"/>
  <c r="U20" i="1"/>
  <c r="N30" i="1"/>
  <c r="L30" i="1"/>
  <c r="C7" i="2"/>
  <c r="H13" i="7" l="1"/>
  <c r="I13" i="7" s="1"/>
  <c r="H13" i="2"/>
  <c r="I13" i="2" s="1"/>
  <c r="D7" i="2"/>
  <c r="D7" i="7"/>
  <c r="I10" i="2"/>
  <c r="A26" i="1"/>
  <c r="A27" i="1" s="1"/>
  <c r="A28" i="1" s="1"/>
  <c r="A29" i="1" s="1"/>
  <c r="C20" i="4"/>
  <c r="H7" i="2" l="1"/>
  <c r="I7" i="2" s="1"/>
  <c r="H7" i="7"/>
  <c r="I7" i="7" s="1"/>
  <c r="S28" i="1"/>
  <c r="S30" i="1" s="1"/>
  <c r="M7" i="2"/>
  <c r="N7" i="2" s="1"/>
  <c r="U28" i="1"/>
  <c r="C37" i="4"/>
  <c r="C35" i="4"/>
  <c r="C36" i="4"/>
  <c r="O44" i="1"/>
  <c r="S44" i="1" s="1"/>
  <c r="C33" i="4"/>
  <c r="C29" i="4"/>
  <c r="C28" i="4"/>
  <c r="C30" i="4"/>
  <c r="O40" i="1" s="1"/>
  <c r="S40" i="1" s="1"/>
  <c r="S37" i="1"/>
  <c r="O38" i="1" l="1"/>
  <c r="O38" i="8"/>
  <c r="C31" i="4"/>
  <c r="O39" i="1"/>
  <c r="U39" i="1" s="1"/>
  <c r="O39" i="8"/>
  <c r="O43" i="1"/>
  <c r="O42" i="8"/>
  <c r="S44" i="8"/>
  <c r="U44" i="8" s="1"/>
  <c r="O46" i="1"/>
  <c r="S46" i="1" s="1"/>
  <c r="C39" i="4"/>
  <c r="O45" i="1"/>
  <c r="S45" i="1" s="1"/>
  <c r="O47" i="1"/>
  <c r="S47" i="1" s="1"/>
  <c r="S43" i="1"/>
  <c r="S38" i="1"/>
  <c r="U38" i="1"/>
  <c r="S39" i="1"/>
  <c r="S34" i="1"/>
  <c r="S33" i="1"/>
  <c r="S38" i="8" l="1"/>
  <c r="U38" i="8"/>
  <c r="O40" i="8"/>
  <c r="U42" i="8"/>
  <c r="S42" i="8"/>
  <c r="O47" i="8"/>
  <c r="S39" i="8"/>
  <c r="U39" i="8"/>
  <c r="O41" i="1"/>
  <c r="S45" i="8"/>
  <c r="S47" i="8" s="1"/>
  <c r="O49" i="1"/>
  <c r="M13" i="2" s="1"/>
  <c r="N13" i="2" s="1"/>
  <c r="S49" i="1"/>
  <c r="S36" i="1"/>
  <c r="U36" i="1"/>
  <c r="S40" i="8" l="1"/>
  <c r="S32" i="1"/>
  <c r="S41" i="1" s="1"/>
  <c r="U46" i="1"/>
  <c r="U45" i="1"/>
  <c r="U47" i="1"/>
  <c r="U43" i="1"/>
  <c r="U44" i="1"/>
  <c r="U32" i="1"/>
  <c r="U34" i="1"/>
  <c r="U40" i="1"/>
  <c r="U33" i="1"/>
  <c r="U37" i="1"/>
  <c r="N10" i="2" l="1"/>
  <c r="M10" i="2"/>
</calcChain>
</file>

<file path=xl/sharedStrings.xml><?xml version="1.0" encoding="utf-8"?>
<sst xmlns="http://schemas.openxmlformats.org/spreadsheetml/2006/main" count="1969" uniqueCount="141">
  <si>
    <t>№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</si>
  <si>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</si>
  <si>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</si>
  <si>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</si>
  <si>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</si>
  <si>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</si>
  <si>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</t>
  </si>
  <si>
    <t>Стоимость капитального ремонта</t>
  </si>
  <si>
    <t>Ввод в эксплуатацию</t>
  </si>
  <si>
    <t>Завершение последнего капитального ремонта</t>
  </si>
  <si>
    <t>кирпичные</t>
  </si>
  <si>
    <t>ул. Мира, д. 6</t>
  </si>
  <si>
    <t>Общая площадь МКД, всего кв.м.</t>
  </si>
  <si>
    <t>Площадь помещений</t>
  </si>
  <si>
    <t>Всего</t>
  </si>
  <si>
    <t>В том числе жилых помещений, находящмхся в собственности</t>
  </si>
  <si>
    <t>За счет средств федерального бюджета</t>
  </si>
  <si>
    <t>За счет средств местного бюджета</t>
  </si>
  <si>
    <t>За счет средств собственников помещений МКД</t>
  </si>
  <si>
    <t>Удельная стоимость капитального ремонта 1 кв. м общей площади МКД</t>
  </si>
  <si>
    <t>Предельная стоимость капитального ремонта 1 кв. м общей площади МКД</t>
  </si>
  <si>
    <t>Наименование МО</t>
  </si>
  <si>
    <t>Общая площадь МКД, всего</t>
  </si>
  <si>
    <t>кв. м</t>
  </si>
  <si>
    <t>Количество зарегистрированных человек</t>
  </si>
  <si>
    <t>чел</t>
  </si>
  <si>
    <t>Количество МКД</t>
  </si>
  <si>
    <t>1 квартал</t>
  </si>
  <si>
    <t>2 квартал</t>
  </si>
  <si>
    <t>3 квартал</t>
  </si>
  <si>
    <t>4 квартал</t>
  </si>
  <si>
    <t>Всего:</t>
  </si>
  <si>
    <t>город Кировск</t>
  </si>
  <si>
    <t>Раздел 1. Адресный перечень многоквартирных домов, в отношении которых планируется проведение капитального ремонта общего имущества</t>
  </si>
  <si>
    <t>Раздел 3. Планируемые показатели выполнения работ по капитальному ремонту многоквартирного дома</t>
  </si>
  <si>
    <t>2018</t>
  </si>
  <si>
    <t>кирпичный</t>
  </si>
  <si>
    <t>ул. Юбилейная, д. 7</t>
  </si>
  <si>
    <t>№ п\п</t>
  </si>
  <si>
    <t>Стоимость капитального ремонта ВСЕГО</t>
  </si>
  <si>
    <t>Виды работ, установленные ч.1 ст.166 Жилищного Кодекса РФ</t>
  </si>
  <si>
    <t>Виды работ, установленные нормативным правовым актом субъекта РФ</t>
  </si>
  <si>
    <t>ремонт внутридомовых инженерных систем</t>
  </si>
  <si>
    <t xml:space="preserve">ремонт или замена лифтового оборудования, признанного непригодным для эксплуатации, ремонт лифтовых шахт
</t>
  </si>
  <si>
    <t>ремонт крыши</t>
  </si>
  <si>
    <t xml:space="preserve"> ремонт подвальных помещений, относящихся к общему имуществу в многоквартирном доме
</t>
  </si>
  <si>
    <t>ремонт фасада</t>
  </si>
  <si>
    <t>ремонт фундамента</t>
  </si>
  <si>
    <t>строительный контроль*</t>
  </si>
  <si>
    <t xml:space="preserve">переустройство невентилируемой крыши на вентилируемую крышу, устройство выходов на кровлю
</t>
  </si>
  <si>
    <t xml:space="preserve">утепление фасада
</t>
  </si>
  <si>
    <t>Всего, в том числе:</t>
  </si>
  <si>
    <t>горячего водоснабжения</t>
  </si>
  <si>
    <t>холодного водоснабжения</t>
  </si>
  <si>
    <t>водоотведения</t>
  </si>
  <si>
    <t>теплоснабжения</t>
  </si>
  <si>
    <t>модернизация  теплообменника</t>
  </si>
  <si>
    <t>электроснабженя</t>
  </si>
  <si>
    <t>газоснабжения</t>
  </si>
  <si>
    <t>руб.</t>
  </si>
  <si>
    <t>ед.</t>
  </si>
  <si>
    <t>кв.м.</t>
  </si>
  <si>
    <t>куб.м.</t>
  </si>
  <si>
    <t xml:space="preserve">руб. </t>
  </si>
  <si>
    <t>РО</t>
  </si>
  <si>
    <t>Способ формирования фонда капитального ремонта</t>
  </si>
  <si>
    <t>Способ управления МКД</t>
  </si>
  <si>
    <t>Объекты культурного наследия</t>
  </si>
  <si>
    <t>УК</t>
  </si>
  <si>
    <t>За счет средств областного бюджета</t>
  </si>
  <si>
    <t>за счет привлечённых кредитных/земных средств</t>
  </si>
  <si>
    <t>г. Кировск, пр. Ленина, д. 9а</t>
  </si>
  <si>
    <t>г. Кировск, пр. Ленина, д. 19</t>
  </si>
  <si>
    <t>Плановый год завершения выполнения  работ</t>
  </si>
  <si>
    <t>Плановый год начала выполнения работ</t>
  </si>
  <si>
    <t>г. Кировск, ул. Хибиногорская д. 33</t>
  </si>
  <si>
    <t>г. Кировск, ул. Кирова д. 37</t>
  </si>
  <si>
    <t>энергетическое обследование</t>
  </si>
  <si>
    <t xml:space="preserve">оценка технического состояния и проектирование капитального ремонта. </t>
  </si>
  <si>
    <t>проведение негосударственной экспертизы проектной документации</t>
  </si>
  <si>
    <t>ул. Хибиногорская, д.33</t>
  </si>
  <si>
    <t>2019</t>
  </si>
  <si>
    <t>пр. Ленина, д.19</t>
  </si>
  <si>
    <t>пр. Ленина, д.9а</t>
  </si>
  <si>
    <t>ул. Кирова, д.37</t>
  </si>
  <si>
    <t>проектирование</t>
  </si>
  <si>
    <t>стр. контроль</t>
  </si>
  <si>
    <t>ул. Кирова, д.17</t>
  </si>
  <si>
    <t>1957</t>
  </si>
  <si>
    <t>пр. Ленина, д.23</t>
  </si>
  <si>
    <t>ул. Олимпийская, д.8</t>
  </si>
  <si>
    <t>ул. Шилейко, д.4</t>
  </si>
  <si>
    <t>панельные</t>
  </si>
  <si>
    <t>пр. Ленина, д.3</t>
  </si>
  <si>
    <t>пр. Ленина, д.13</t>
  </si>
  <si>
    <t>пр. Ленина, д.15</t>
  </si>
  <si>
    <t>г. Кировск, пр. Ленина, д. 23-а</t>
  </si>
  <si>
    <t xml:space="preserve"> г. Кировск, ул. Юбилейная, д.7</t>
  </si>
  <si>
    <t>г. Кировск, ул. Мира, д.6</t>
  </si>
  <si>
    <t>г. Кировск, ул. Кирова, д.17</t>
  </si>
  <si>
    <t>г. Кировск, пр. Ленина, д.23</t>
  </si>
  <si>
    <t>г. Кировск, ул. Олимпийская, д.8</t>
  </si>
  <si>
    <t>г. Кировск, ул. Шилейко, д.4</t>
  </si>
  <si>
    <t>г. Кировск, пр. Ленина, д.13</t>
  </si>
  <si>
    <t>г. Кировск, пр. Ленина, д.3</t>
  </si>
  <si>
    <t>Итого за 2018 год:</t>
  </si>
  <si>
    <t>Итого за 2019 год:</t>
  </si>
  <si>
    <t>Раздел 2. Планируемые виды работ (услуг) по каждому конкретному многоквартирному дому</t>
  </si>
  <si>
    <t>г. Кировск, пр. Ленина, д.15</t>
  </si>
  <si>
    <t xml:space="preserve">Приложение 
к постановлениию администрации
города Кировска от ___________№ _______
</t>
  </si>
  <si>
    <t>ул. Мира, д. 2</t>
  </si>
  <si>
    <t>крупноблочные</t>
  </si>
  <si>
    <t>пр. Ленина, д. 3а</t>
  </si>
  <si>
    <t>2017</t>
  </si>
  <si>
    <t>ул. Мира, д.8а</t>
  </si>
  <si>
    <t>пр. Ленина, д,19а</t>
  </si>
  <si>
    <t>ул. Кирова, д.34</t>
  </si>
  <si>
    <t>2016</t>
  </si>
  <si>
    <t>пр. Ленина, д.21а</t>
  </si>
  <si>
    <t>ул. Мира, д.6</t>
  </si>
  <si>
    <t>пр. Ленина, д.9</t>
  </si>
  <si>
    <t>пр. Ленина, д.5</t>
  </si>
  <si>
    <t>Итого 2017</t>
  </si>
  <si>
    <t>Итого 2018</t>
  </si>
  <si>
    <t>Итого 2019</t>
  </si>
  <si>
    <t>г. Кировск, ул. Мира, д. 2</t>
  </si>
  <si>
    <t>г. Кировск, пр. Ленина, д. 3а</t>
  </si>
  <si>
    <t>г. Кировск, ул. Мира, д.8а</t>
  </si>
  <si>
    <t>г. Кировск, пр. Ленина, д.9а</t>
  </si>
  <si>
    <t>г. Кировск, пр. Ленина, д,19а</t>
  </si>
  <si>
    <t>г. Кировск, ул. Кирова, д.34</t>
  </si>
  <si>
    <t>г. Кировск, пр. Ленина, д.21а</t>
  </si>
  <si>
    <t>г. Кировск, пр. Ленина, д.9</t>
  </si>
  <si>
    <t>г. Кировск, ул. Юбилейная, д. 7</t>
  </si>
  <si>
    <t>г. Кировск, пр. Ленина, д.5</t>
  </si>
  <si>
    <t>Итого за 2017</t>
  </si>
  <si>
    <t>Краткосрочный план капитального ремонта многоквартирных домов на 2017,2018, 2019  годы, расположенных на территории муниципального образования город Кировск с подведомственной территорией в рамках реализации муниципальной программы «Капитальный ремонт общего имущества в многоквартирных домах, расположенных на территории муниципального образования город Кировск с подведомственной территорией, на 2014-2043 годы»</t>
  </si>
  <si>
    <t xml:space="preserve">Приложение 
к постановлениию администрации
города Кировска от __________________№ _______
</t>
  </si>
  <si>
    <t>-</t>
  </si>
  <si>
    <t>пр. Ленина, д.23-а</t>
  </si>
  <si>
    <t xml:space="preserve">Приложение 
к постановлениию администрации
города Кировска от 26.12.2019 № 1758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</si>
</sst>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"/>
    <numFmt numFmtId="168" formatCode="#,##0.00_ ;\-#,##0.00\ "/>
    <numFmt numFmtId="169" formatCode="_-* #,##0.0_р_._-;\-* #,##0.0_р_._-;_-* &quot;-&quot;??_р_._-;_-@_-"/>
  </numFmts>
  <fonts count="3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3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b/>
      <i/>
      <sz val="14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u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i/>
      <sz val="12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94BD5E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6" fontId="2" fillId="0" borderId="0" applyBorder="0" applyProtection="0"/>
    <xf numFmtId="165" fontId="23" fillId="0" borderId="0" applyFont="0" applyFill="0" applyBorder="0" applyAlignment="0" applyProtection="0"/>
  </cellStyleXfs>
  <cellXfs count="415">
    <xf numFmtId="0" fontId="0" fillId="0" borderId="0" xfId="0"/>
    <xf numFmtId="4" fontId="0" fillId="0" borderId="0" xfId="0" applyNumberFormat="1"/>
    <xf numFmtId="0" fontId="3" fillId="0" borderId="0" xfId="0" applyFont="1" applyAlignment="1"/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6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6" fillId="0" borderId="1" xfId="0" applyFont="1" applyFill="1" applyBorder="1" applyAlignment="1">
      <alignment horizontal="center" vertical="center"/>
    </xf>
    <xf numFmtId="166" fontId="7" fillId="3" borderId="0" xfId="1" applyFont="1" applyFill="1" applyBorder="1" applyAlignment="1" applyProtection="1">
      <alignment horizontal="center"/>
    </xf>
    <xf numFmtId="0" fontId="0" fillId="2" borderId="0" xfId="0" applyFill="1"/>
    <xf numFmtId="4" fontId="0" fillId="2" borderId="1" xfId="0" applyNumberFormat="1" applyFill="1" applyBorder="1"/>
    <xf numFmtId="0" fontId="0" fillId="0" borderId="0" xfId="0" applyAlignment="1">
      <alignment textRotation="90"/>
    </xf>
    <xf numFmtId="0" fontId="6" fillId="2" borderId="6" xfId="0" applyFont="1" applyFill="1" applyBorder="1" applyAlignment="1"/>
    <xf numFmtId="0" fontId="6" fillId="2" borderId="5" xfId="0" applyFont="1" applyFill="1" applyBorder="1" applyAlignment="1"/>
    <xf numFmtId="4" fontId="0" fillId="2" borderId="4" xfId="0" applyNumberFormat="1" applyFill="1" applyBorder="1"/>
    <xf numFmtId="0" fontId="0" fillId="2" borderId="18" xfId="0" applyFill="1" applyBorder="1"/>
    <xf numFmtId="4" fontId="18" fillId="2" borderId="6" xfId="0" applyNumberFormat="1" applyFont="1" applyFill="1" applyBorder="1"/>
    <xf numFmtId="4" fontId="18" fillId="2" borderId="5" xfId="0" applyNumberFormat="1" applyFont="1" applyFill="1" applyBorder="1"/>
    <xf numFmtId="0" fontId="18" fillId="2" borderId="0" xfId="0" applyFont="1" applyFill="1"/>
    <xf numFmtId="0" fontId="6" fillId="2" borderId="0" xfId="0" applyFont="1" applyFill="1" applyBorder="1"/>
    <xf numFmtId="4" fontId="0" fillId="2" borderId="0" xfId="0" applyNumberFormat="1" applyFill="1" applyBorder="1"/>
    <xf numFmtId="0" fontId="0" fillId="2" borderId="0" xfId="0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166" fontId="7" fillId="2" borderId="0" xfId="1" applyFont="1" applyFill="1" applyBorder="1" applyAlignment="1" applyProtection="1">
      <alignment horizontal="center"/>
    </xf>
    <xf numFmtId="166" fontId="7" fillId="2" borderId="0" xfId="1" applyFont="1" applyFill="1" applyBorder="1" applyAlignment="1" applyProtection="1">
      <alignment horizontal="center" wrapText="1"/>
    </xf>
    <xf numFmtId="4" fontId="6" fillId="2" borderId="0" xfId="0" applyNumberFormat="1" applyFont="1" applyFill="1" applyBorder="1" applyAlignment="1">
      <alignment horizontal="center"/>
    </xf>
    <xf numFmtId="0" fontId="12" fillId="2" borderId="0" xfId="0" applyFont="1" applyFill="1" applyBorder="1"/>
    <xf numFmtId="2" fontId="6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166" fontId="7" fillId="4" borderId="0" xfId="1" applyFont="1" applyFill="1" applyBorder="1" applyAlignment="1" applyProtection="1">
      <alignment horizontal="center"/>
    </xf>
    <xf numFmtId="4" fontId="6" fillId="2" borderId="0" xfId="0" applyNumberFormat="1" applyFont="1" applyFill="1" applyBorder="1" applyAlignment="1">
      <alignment horizontal="center" vertical="center"/>
    </xf>
    <xf numFmtId="4" fontId="7" fillId="2" borderId="0" xfId="1" applyNumberFormat="1" applyFont="1" applyFill="1" applyBorder="1" applyAlignment="1" applyProtection="1">
      <alignment horizontal="center"/>
    </xf>
    <xf numFmtId="3" fontId="6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center"/>
    </xf>
    <xf numFmtId="0" fontId="17" fillId="2" borderId="0" xfId="0" applyFont="1" applyFill="1" applyBorder="1"/>
    <xf numFmtId="166" fontId="17" fillId="2" borderId="0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/>
    </xf>
    <xf numFmtId="4" fontId="6" fillId="2" borderId="0" xfId="0" applyNumberFormat="1" applyFont="1" applyFill="1" applyBorder="1" applyAlignment="1"/>
    <xf numFmtId="1" fontId="6" fillId="2" borderId="0" xfId="0" applyNumberFormat="1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 horizontal="center" wrapText="1"/>
    </xf>
    <xf numFmtId="4" fontId="6" fillId="2" borderId="0" xfId="0" applyNumberFormat="1" applyFont="1" applyFill="1" applyBorder="1"/>
    <xf numFmtId="4" fontId="6" fillId="2" borderId="0" xfId="0" applyNumberFormat="1" applyFont="1" applyFill="1" applyBorder="1" applyAlignment="1">
      <alignment horizontal="right"/>
    </xf>
    <xf numFmtId="4" fontId="18" fillId="0" borderId="1" xfId="0" applyNumberFormat="1" applyFont="1" applyBorder="1"/>
    <xf numFmtId="0" fontId="5" fillId="5" borderId="0" xfId="0" applyFont="1" applyFill="1"/>
    <xf numFmtId="0" fontId="5" fillId="2" borderId="0" xfId="0" applyFont="1" applyFill="1"/>
    <xf numFmtId="0" fontId="21" fillId="2" borderId="1" xfId="0" applyFont="1" applyFill="1" applyBorder="1" applyAlignment="1">
      <alignment horizontal="center" vertical="center" textRotation="90" wrapText="1"/>
    </xf>
    <xf numFmtId="0" fontId="2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" fontId="12" fillId="0" borderId="0" xfId="0" applyNumberFormat="1" applyFont="1"/>
    <xf numFmtId="0" fontId="18" fillId="0" borderId="0" xfId="0" applyFont="1"/>
    <xf numFmtId="0" fontId="0" fillId="6" borderId="1" xfId="0" applyFill="1" applyBorder="1"/>
    <xf numFmtId="4" fontId="0" fillId="7" borderId="1" xfId="0" applyNumberFormat="1" applyFill="1" applyBorder="1"/>
    <xf numFmtId="0" fontId="0" fillId="7" borderId="0" xfId="0" applyFill="1"/>
    <xf numFmtId="0" fontId="0" fillId="6" borderId="0" xfId="0" applyFill="1"/>
    <xf numFmtId="0" fontId="5" fillId="6" borderId="0" xfId="0" applyFont="1" applyFill="1"/>
    <xf numFmtId="0" fontId="0" fillId="6" borderId="18" xfId="0" applyFill="1" applyBorder="1"/>
    <xf numFmtId="0" fontId="19" fillId="6" borderId="0" xfId="0" applyFont="1" applyFill="1"/>
    <xf numFmtId="165" fontId="7" fillId="0" borderId="1" xfId="2" applyFont="1" applyFill="1" applyBorder="1" applyAlignment="1">
      <alignment horizontal="center" vertical="center"/>
    </xf>
    <xf numFmtId="169" fontId="7" fillId="0" borderId="1" xfId="2" applyNumberFormat="1" applyFont="1" applyFill="1" applyBorder="1" applyAlignment="1">
      <alignment horizontal="center" vertical="center"/>
    </xf>
    <xf numFmtId="165" fontId="11" fillId="0" borderId="1" xfId="2" applyFont="1" applyFill="1" applyBorder="1" applyAlignment="1">
      <alignment horizontal="center" vertical="center"/>
    </xf>
    <xf numFmtId="169" fontId="11" fillId="0" borderId="1" xfId="2" applyNumberFormat="1" applyFont="1" applyFill="1" applyBorder="1" applyAlignment="1">
      <alignment horizontal="center" vertical="center"/>
    </xf>
    <xf numFmtId="165" fontId="8" fillId="0" borderId="1" xfId="2" applyFont="1" applyFill="1" applyBorder="1" applyAlignment="1">
      <alignment horizontal="center" vertical="center"/>
    </xf>
    <xf numFmtId="0" fontId="0" fillId="0" borderId="0" xfId="0" applyFill="1" applyBorder="1"/>
    <xf numFmtId="0" fontId="0" fillId="6" borderId="0" xfId="0" applyFill="1" applyBorder="1"/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" fontId="0" fillId="0" borderId="0" xfId="0" applyNumberFormat="1" applyFill="1" applyBorder="1"/>
    <xf numFmtId="0" fontId="12" fillId="0" borderId="0" xfId="0" applyFont="1" applyFill="1" applyBorder="1"/>
    <xf numFmtId="0" fontId="14" fillId="0" borderId="0" xfId="0" applyFont="1" applyFill="1" applyBorder="1"/>
    <xf numFmtId="4" fontId="12" fillId="0" borderId="0" xfId="0" applyNumberFormat="1" applyFont="1" applyFill="1" applyBorder="1"/>
    <xf numFmtId="0" fontId="0" fillId="0" borderId="0" xfId="0" applyNumberFormat="1" applyFill="1" applyBorder="1"/>
    <xf numFmtId="2" fontId="0" fillId="0" borderId="0" xfId="0" applyNumberFormat="1" applyFill="1" applyBorder="1"/>
    <xf numFmtId="167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6" fillId="0" borderId="3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Alignment="1">
      <alignment horizontal="right"/>
    </xf>
    <xf numFmtId="165" fontId="7" fillId="2" borderId="1" xfId="2" applyFont="1" applyFill="1" applyBorder="1" applyAlignment="1">
      <alignment horizontal="center" vertical="center"/>
    </xf>
    <xf numFmtId="169" fontId="7" fillId="2" borderId="1" xfId="2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/>
    <xf numFmtId="0" fontId="6" fillId="0" borderId="1" xfId="0" applyFont="1" applyFill="1" applyBorder="1" applyAlignment="1">
      <alignment horizontal="left" vertical="center"/>
    </xf>
    <xf numFmtId="165" fontId="6" fillId="0" borderId="1" xfId="2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65" fontId="4" fillId="0" borderId="1" xfId="2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right"/>
    </xf>
    <xf numFmtId="0" fontId="24" fillId="0" borderId="1" xfId="0" applyFont="1" applyFill="1" applyBorder="1" applyAlignment="1">
      <alignment horizontal="center" wrapText="1"/>
    </xf>
    <xf numFmtId="4" fontId="24" fillId="0" borderId="1" xfId="0" applyNumberFormat="1" applyFont="1" applyFill="1" applyBorder="1" applyAlignment="1">
      <alignment horizontal="center" wrapText="1"/>
    </xf>
    <xf numFmtId="3" fontId="24" fillId="0" borderId="1" xfId="0" applyNumberFormat="1" applyFont="1" applyFill="1" applyBorder="1" applyAlignment="1">
      <alignment horizontal="center" wrapText="1"/>
    </xf>
    <xf numFmtId="49" fontId="24" fillId="0" borderId="1" xfId="0" applyNumberFormat="1" applyFont="1" applyFill="1" applyBorder="1" applyAlignment="1">
      <alignment horizontal="center" wrapText="1"/>
    </xf>
    <xf numFmtId="166" fontId="25" fillId="0" borderId="10" xfId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6" fontId="25" fillId="0" borderId="13" xfId="1" applyFont="1" applyFill="1" applyBorder="1" applyAlignment="1" applyProtection="1">
      <alignment horizontal="center" vertical="center"/>
    </xf>
    <xf numFmtId="166" fontId="25" fillId="0" borderId="1" xfId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right"/>
    </xf>
    <xf numFmtId="49" fontId="24" fillId="0" borderId="1" xfId="0" applyNumberFormat="1" applyFont="1" applyFill="1" applyBorder="1" applyAlignment="1">
      <alignment horizontal="center"/>
    </xf>
    <xf numFmtId="1" fontId="24" fillId="0" borderId="1" xfId="0" applyNumberFormat="1" applyFont="1" applyFill="1" applyBorder="1" applyAlignment="1">
      <alignment horizontal="center"/>
    </xf>
    <xf numFmtId="4" fontId="24" fillId="0" borderId="1" xfId="0" applyNumberFormat="1" applyFont="1" applyFill="1" applyBorder="1" applyAlignment="1">
      <alignment horizontal="center"/>
    </xf>
    <xf numFmtId="3" fontId="24" fillId="0" borderId="1" xfId="0" applyNumberFormat="1" applyFont="1" applyFill="1" applyBorder="1" applyAlignment="1">
      <alignment horizontal="center"/>
    </xf>
    <xf numFmtId="166" fontId="26" fillId="0" borderId="1" xfId="1" applyFont="1" applyFill="1" applyBorder="1" applyAlignment="1" applyProtection="1">
      <alignment horizontal="center"/>
    </xf>
    <xf numFmtId="168" fontId="26" fillId="0" borderId="1" xfId="2" applyNumberFormat="1" applyFont="1" applyFill="1" applyBorder="1" applyAlignment="1" applyProtection="1">
      <alignment horizontal="center"/>
    </xf>
    <xf numFmtId="0" fontId="24" fillId="0" borderId="1" xfId="0" applyFont="1" applyFill="1" applyBorder="1" applyAlignment="1"/>
    <xf numFmtId="2" fontId="24" fillId="0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166" fontId="24" fillId="0" borderId="1" xfId="0" applyNumberFormat="1" applyFont="1" applyFill="1" applyBorder="1" applyAlignment="1">
      <alignment horizontal="center"/>
    </xf>
    <xf numFmtId="164" fontId="6" fillId="0" borderId="1" xfId="2" applyNumberFormat="1" applyFont="1" applyFill="1" applyBorder="1" applyAlignment="1">
      <alignment horizontal="center" vertical="center"/>
    </xf>
    <xf numFmtId="164" fontId="17" fillId="0" borderId="1" xfId="2" applyNumberFormat="1" applyFont="1" applyFill="1" applyBorder="1" applyAlignment="1">
      <alignment horizontal="center" vertical="center"/>
    </xf>
    <xf numFmtId="165" fontId="6" fillId="0" borderId="2" xfId="2" applyFont="1" applyFill="1" applyBorder="1" applyAlignment="1">
      <alignment horizontal="center" vertical="center"/>
    </xf>
    <xf numFmtId="165" fontId="8" fillId="0" borderId="3" xfId="2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65" fontId="17" fillId="0" borderId="1" xfId="2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65" fontId="6" fillId="2" borderId="1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165" fontId="6" fillId="0" borderId="4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" fontId="17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" fontId="0" fillId="2" borderId="6" xfId="0" applyNumberFormat="1" applyFill="1" applyBorder="1"/>
    <xf numFmtId="4" fontId="0" fillId="2" borderId="5" xfId="0" applyNumberFormat="1" applyFill="1" applyBorder="1"/>
    <xf numFmtId="4" fontId="26" fillId="0" borderId="1" xfId="1" applyNumberFormat="1" applyFont="1" applyFill="1" applyBorder="1" applyAlignment="1" applyProtection="1">
      <alignment horizontal="center"/>
    </xf>
    <xf numFmtId="4" fontId="4" fillId="0" borderId="1" xfId="2" applyNumberFormat="1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horizontal="center" vertical="center"/>
    </xf>
    <xf numFmtId="2" fontId="25" fillId="0" borderId="8" xfId="1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43" fontId="0" fillId="0" borderId="0" xfId="0" applyNumberFormat="1"/>
    <xf numFmtId="0" fontId="27" fillId="0" borderId="0" xfId="0" applyFont="1"/>
    <xf numFmtId="0" fontId="28" fillId="2" borderId="1" xfId="0" applyFont="1" applyFill="1" applyBorder="1" applyAlignment="1">
      <alignment horizontal="center" vertical="center" textRotation="90" wrapText="1"/>
    </xf>
    <xf numFmtId="0" fontId="28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165" fontId="30" fillId="0" borderId="1" xfId="2" applyFont="1" applyFill="1" applyBorder="1" applyAlignment="1">
      <alignment horizontal="center" vertical="center"/>
    </xf>
    <xf numFmtId="169" fontId="30" fillId="0" borderId="1" xfId="2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/>
    </xf>
    <xf numFmtId="165" fontId="30" fillId="2" borderId="1" xfId="2" applyFont="1" applyFill="1" applyBorder="1" applyAlignment="1">
      <alignment horizontal="center" vertical="center"/>
    </xf>
    <xf numFmtId="169" fontId="30" fillId="2" borderId="1" xfId="2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165" fontId="32" fillId="0" borderId="1" xfId="2" applyFont="1" applyFill="1" applyBorder="1" applyAlignment="1">
      <alignment horizontal="center" vertical="center"/>
    </xf>
    <xf numFmtId="169" fontId="32" fillId="0" borderId="1" xfId="2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165" fontId="33" fillId="0" borderId="1" xfId="2" applyFont="1" applyFill="1" applyBorder="1" applyAlignment="1">
      <alignment horizontal="center" vertical="center"/>
    </xf>
    <xf numFmtId="165" fontId="27" fillId="0" borderId="1" xfId="2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4" fontId="27" fillId="0" borderId="1" xfId="0" applyNumberFormat="1" applyFont="1" applyFill="1" applyBorder="1" applyAlignment="1">
      <alignment horizontal="left" vertical="center"/>
    </xf>
    <xf numFmtId="4" fontId="31" fillId="0" borderId="1" xfId="0" applyNumberFormat="1" applyFont="1" applyFill="1" applyBorder="1" applyAlignment="1">
      <alignment horizontal="center" vertical="center"/>
    </xf>
    <xf numFmtId="165" fontId="31" fillId="0" borderId="1" xfId="2" applyFont="1" applyFill="1" applyBorder="1" applyAlignment="1">
      <alignment horizontal="center" vertical="center"/>
    </xf>
    <xf numFmtId="164" fontId="27" fillId="0" borderId="1" xfId="2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/>
    </xf>
    <xf numFmtId="165" fontId="27" fillId="0" borderId="2" xfId="2" applyFont="1" applyFill="1" applyBorder="1" applyAlignment="1">
      <alignment horizontal="center" vertical="center"/>
    </xf>
    <xf numFmtId="165" fontId="27" fillId="2" borderId="1" xfId="2" applyFont="1" applyFill="1" applyBorder="1" applyAlignment="1">
      <alignment horizontal="center" vertical="center"/>
    </xf>
    <xf numFmtId="165" fontId="27" fillId="0" borderId="4" xfId="2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left" vertical="center"/>
    </xf>
    <xf numFmtId="165" fontId="33" fillId="0" borderId="3" xfId="2" applyFont="1" applyFill="1" applyBorder="1" applyAlignment="1">
      <alignment horizontal="center" vertical="center"/>
    </xf>
    <xf numFmtId="164" fontId="31" fillId="0" borderId="1" xfId="2" applyNumberFormat="1" applyFont="1" applyFill="1" applyBorder="1" applyAlignment="1">
      <alignment horizontal="center" vertical="center"/>
    </xf>
    <xf numFmtId="165" fontId="27" fillId="0" borderId="0" xfId="0" applyNumberFormat="1" applyFont="1"/>
    <xf numFmtId="43" fontId="27" fillId="0" borderId="0" xfId="0" applyNumberFormat="1" applyFont="1"/>
    <xf numFmtId="0" fontId="27" fillId="0" borderId="0" xfId="0" applyFont="1" applyAlignment="1">
      <alignment horizontal="right"/>
    </xf>
    <xf numFmtId="0" fontId="29" fillId="0" borderId="0" xfId="0" applyFont="1" applyAlignment="1">
      <alignment vertical="center"/>
    </xf>
    <xf numFmtId="0" fontId="27" fillId="0" borderId="12" xfId="0" applyFont="1" applyBorder="1" applyAlignment="1"/>
    <xf numFmtId="0" fontId="27" fillId="2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 wrapText="1"/>
    </xf>
    <xf numFmtId="165" fontId="27" fillId="0" borderId="1" xfId="2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right"/>
    </xf>
    <xf numFmtId="0" fontId="31" fillId="0" borderId="1" xfId="0" applyFont="1" applyFill="1" applyBorder="1" applyAlignment="1">
      <alignment horizontal="center" wrapText="1"/>
    </xf>
    <xf numFmtId="4" fontId="31" fillId="0" borderId="1" xfId="0" applyNumberFormat="1" applyFont="1" applyFill="1" applyBorder="1" applyAlignment="1">
      <alignment horizontal="center" wrapText="1"/>
    </xf>
    <xf numFmtId="3" fontId="31" fillId="0" borderId="1" xfId="0" applyNumberFormat="1" applyFont="1" applyFill="1" applyBorder="1" applyAlignment="1">
      <alignment horizontal="center" wrapText="1"/>
    </xf>
    <xf numFmtId="49" fontId="31" fillId="0" borderId="1" xfId="0" applyNumberFormat="1" applyFont="1" applyFill="1" applyBorder="1" applyAlignment="1">
      <alignment horizontal="center" wrapText="1"/>
    </xf>
    <xf numFmtId="166" fontId="30" fillId="0" borderId="9" xfId="1" applyFont="1" applyFill="1" applyBorder="1" applyAlignment="1" applyProtection="1">
      <alignment horizontal="center" vertical="center"/>
    </xf>
    <xf numFmtId="166" fontId="30" fillId="0" borderId="9" xfId="1" applyFont="1" applyFill="1" applyBorder="1" applyAlignment="1" applyProtection="1">
      <alignment horizontal="center" vertical="center" wrapText="1"/>
    </xf>
    <xf numFmtId="166" fontId="30" fillId="0" borderId="10" xfId="1" applyFont="1" applyFill="1" applyBorder="1" applyAlignment="1" applyProtection="1">
      <alignment horizontal="center" vertical="center"/>
    </xf>
    <xf numFmtId="4" fontId="30" fillId="0" borderId="8" xfId="1" applyNumberFormat="1" applyFont="1" applyFill="1" applyBorder="1" applyAlignment="1" applyProtection="1">
      <alignment horizontal="center" vertical="center"/>
    </xf>
    <xf numFmtId="3" fontId="27" fillId="0" borderId="11" xfId="0" applyNumberFormat="1" applyFont="1" applyFill="1" applyBorder="1" applyAlignment="1">
      <alignment horizontal="center" vertical="center"/>
    </xf>
    <xf numFmtId="4" fontId="27" fillId="2" borderId="1" xfId="0" applyNumberFormat="1" applyFont="1" applyFill="1" applyBorder="1" applyAlignment="1">
      <alignment horizontal="center" vertical="center"/>
    </xf>
    <xf numFmtId="166" fontId="30" fillId="0" borderId="8" xfId="1" applyFont="1" applyFill="1" applyBorder="1" applyAlignment="1" applyProtection="1">
      <alignment horizontal="center" vertical="center"/>
    </xf>
    <xf numFmtId="166" fontId="30" fillId="0" borderId="13" xfId="1" applyFont="1" applyFill="1" applyBorder="1" applyAlignment="1" applyProtection="1">
      <alignment horizontal="center" vertical="center"/>
    </xf>
    <xf numFmtId="166" fontId="30" fillId="0" borderId="1" xfId="1" applyFont="1" applyFill="1" applyBorder="1" applyAlignment="1" applyProtection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right"/>
    </xf>
    <xf numFmtId="49" fontId="31" fillId="0" borderId="1" xfId="0" applyNumberFormat="1" applyFont="1" applyFill="1" applyBorder="1" applyAlignment="1">
      <alignment horizontal="center"/>
    </xf>
    <xf numFmtId="1" fontId="31" fillId="0" borderId="1" xfId="0" applyNumberFormat="1" applyFont="1" applyFill="1" applyBorder="1" applyAlignment="1">
      <alignment horizontal="center"/>
    </xf>
    <xf numFmtId="4" fontId="31" fillId="0" borderId="1" xfId="0" applyNumberFormat="1" applyFont="1" applyFill="1" applyBorder="1" applyAlignment="1">
      <alignment horizontal="center"/>
    </xf>
    <xf numFmtId="3" fontId="31" fillId="0" borderId="1" xfId="0" applyNumberFormat="1" applyFont="1" applyFill="1" applyBorder="1" applyAlignment="1">
      <alignment horizontal="center"/>
    </xf>
    <xf numFmtId="166" fontId="32" fillId="0" borderId="1" xfId="1" applyFont="1" applyFill="1" applyBorder="1" applyAlignment="1" applyProtection="1">
      <alignment horizontal="center"/>
    </xf>
    <xf numFmtId="168" fontId="32" fillId="0" borderId="1" xfId="2" applyNumberFormat="1" applyFont="1" applyFill="1" applyBorder="1" applyAlignment="1" applyProtection="1">
      <alignment horizontal="center"/>
    </xf>
    <xf numFmtId="0" fontId="31" fillId="0" borderId="1" xfId="0" applyFont="1" applyFill="1" applyBorder="1" applyAlignment="1"/>
    <xf numFmtId="2" fontId="31" fillId="0" borderId="1" xfId="0" applyNumberFormat="1" applyFont="1" applyFill="1" applyBorder="1" applyAlignment="1">
      <alignment horizontal="center"/>
    </xf>
    <xf numFmtId="167" fontId="27" fillId="0" borderId="1" xfId="2" applyNumberFormat="1" applyFont="1" applyFill="1" applyBorder="1" applyAlignment="1">
      <alignment horizontal="center" vertical="center"/>
    </xf>
    <xf numFmtId="49" fontId="27" fillId="2" borderId="1" xfId="0" applyNumberFormat="1" applyFont="1" applyFill="1" applyBorder="1" applyAlignment="1">
      <alignment horizontal="center" vertical="center"/>
    </xf>
    <xf numFmtId="166" fontId="31" fillId="0" borderId="1" xfId="0" applyNumberFormat="1" applyFont="1" applyFill="1" applyBorder="1" applyAlignment="1">
      <alignment horizontal="center"/>
    </xf>
    <xf numFmtId="0" fontId="27" fillId="0" borderId="0" xfId="0" applyFont="1" applyAlignment="1"/>
    <xf numFmtId="0" fontId="27" fillId="0" borderId="3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2" fontId="27" fillId="0" borderId="0" xfId="0" applyNumberFormat="1" applyFont="1" applyFill="1" applyAlignment="1">
      <alignment horizontal="center" vertical="center"/>
    </xf>
    <xf numFmtId="4" fontId="27" fillId="0" borderId="0" xfId="0" applyNumberFormat="1" applyFont="1" applyFill="1" applyAlignment="1">
      <alignment horizontal="center" vertical="center"/>
    </xf>
    <xf numFmtId="2" fontId="27" fillId="0" borderId="4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/>
    <xf numFmtId="4" fontId="18" fillId="2" borderId="0" xfId="0" applyNumberFormat="1" applyFont="1" applyFill="1" applyBorder="1"/>
    <xf numFmtId="4" fontId="0" fillId="7" borderId="0" xfId="0" applyNumberFormat="1" applyFill="1" applyBorder="1"/>
    <xf numFmtId="4" fontId="18" fillId="0" borderId="0" xfId="0" applyNumberFormat="1" applyFont="1" applyBorder="1"/>
    <xf numFmtId="0" fontId="27" fillId="0" borderId="2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/>
    </xf>
    <xf numFmtId="0" fontId="27" fillId="0" borderId="19" xfId="0" applyFont="1" applyBorder="1"/>
    <xf numFmtId="1" fontId="15" fillId="0" borderId="11" xfId="0" applyNumberFormat="1" applyFont="1" applyFill="1" applyBorder="1" applyAlignment="1">
      <alignment horizontal="center"/>
    </xf>
    <xf numFmtId="1" fontId="15" fillId="0" borderId="14" xfId="0" applyNumberFormat="1" applyFont="1" applyFill="1" applyBorder="1" applyAlignment="1">
      <alignment horizontal="center"/>
    </xf>
    <xf numFmtId="1" fontId="15" fillId="0" borderId="15" xfId="0" applyNumberFormat="1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right" wrapText="1"/>
    </xf>
    <xf numFmtId="0" fontId="4" fillId="0" borderId="7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right" vertical="top" wrapText="1"/>
    </xf>
    <xf numFmtId="0" fontId="20" fillId="0" borderId="12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textRotation="90" wrapText="1"/>
    </xf>
    <xf numFmtId="0" fontId="22" fillId="2" borderId="15" xfId="0" applyFont="1" applyFill="1" applyBorder="1" applyAlignment="1">
      <alignment horizontal="center" vertical="center" textRotation="90" wrapText="1"/>
    </xf>
    <xf numFmtId="0" fontId="22" fillId="2" borderId="16" xfId="0" applyFont="1" applyFill="1" applyBorder="1" applyAlignment="1">
      <alignment horizontal="center" vertical="center" textRotation="90" wrapText="1"/>
    </xf>
    <xf numFmtId="0" fontId="22" fillId="2" borderId="17" xfId="0" applyFont="1" applyFill="1" applyBorder="1" applyAlignment="1">
      <alignment horizontal="center" vertical="center" textRotation="90" wrapText="1"/>
    </xf>
    <xf numFmtId="0" fontId="21" fillId="2" borderId="11" xfId="0" applyFont="1" applyFill="1" applyBorder="1" applyAlignment="1">
      <alignment horizontal="center" vertical="center" textRotation="90" wrapText="1"/>
    </xf>
    <xf numFmtId="0" fontId="21" fillId="2" borderId="15" xfId="0" applyFont="1" applyFill="1" applyBorder="1" applyAlignment="1">
      <alignment horizontal="center" vertical="center" textRotation="90" wrapText="1"/>
    </xf>
    <xf numFmtId="0" fontId="21" fillId="2" borderId="16" xfId="0" applyFont="1" applyFill="1" applyBorder="1" applyAlignment="1">
      <alignment horizontal="center" vertical="center" textRotation="90" wrapText="1"/>
    </xf>
    <xf numFmtId="0" fontId="21" fillId="2" borderId="17" xfId="0" applyFont="1" applyFill="1" applyBorder="1" applyAlignment="1">
      <alignment horizontal="center" vertical="center" textRotation="90" wrapText="1"/>
    </xf>
    <xf numFmtId="0" fontId="21" fillId="2" borderId="7" xfId="0" applyFont="1" applyFill="1" applyBorder="1" applyAlignment="1">
      <alignment horizontal="center" vertical="center" textRotation="90" wrapText="1"/>
    </xf>
    <xf numFmtId="0" fontId="21" fillId="2" borderId="3" xfId="0" applyFont="1" applyFill="1" applyBorder="1" applyAlignment="1">
      <alignment horizontal="center" vertical="center" textRotation="90" wrapText="1"/>
    </xf>
    <xf numFmtId="0" fontId="21" fillId="2" borderId="18" xfId="0" applyFont="1" applyFill="1" applyBorder="1" applyAlignment="1">
      <alignment horizontal="center" vertical="center" textRotation="90" wrapText="1"/>
    </xf>
    <xf numFmtId="0" fontId="21" fillId="2" borderId="19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 textRotation="90" wrapText="1"/>
    </xf>
    <xf numFmtId="0" fontId="22" fillId="2" borderId="3" xfId="0" applyFont="1" applyFill="1" applyBorder="1" applyAlignment="1">
      <alignment horizontal="center" vertical="center" textRotation="90" wrapText="1"/>
    </xf>
    <xf numFmtId="0" fontId="21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/>
    </xf>
    <xf numFmtId="1" fontId="29" fillId="0" borderId="14" xfId="0" applyNumberFormat="1" applyFont="1" applyFill="1" applyBorder="1" applyAlignment="1">
      <alignment horizontal="center"/>
    </xf>
    <xf numFmtId="1" fontId="29" fillId="0" borderId="15" xfId="0" applyNumberFormat="1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/>
    </xf>
    <xf numFmtId="0" fontId="29" fillId="2" borderId="6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0" fontId="27" fillId="0" borderId="7" xfId="0" applyFont="1" applyBorder="1" applyAlignment="1">
      <alignment vertical="center" wrapText="1"/>
    </xf>
    <xf numFmtId="0" fontId="27" fillId="0" borderId="0" xfId="0" applyFont="1" applyAlignment="1">
      <alignment horizontal="right" wrapText="1"/>
    </xf>
    <xf numFmtId="0" fontId="29" fillId="0" borderId="0" xfId="0" applyFont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 textRotation="90" wrapText="1"/>
    </xf>
    <xf numFmtId="0" fontId="28" fillId="2" borderId="15" xfId="0" applyFont="1" applyFill="1" applyBorder="1" applyAlignment="1">
      <alignment horizontal="center" vertical="center" textRotation="90" wrapText="1"/>
    </xf>
    <xf numFmtId="0" fontId="28" fillId="2" borderId="16" xfId="0" applyFont="1" applyFill="1" applyBorder="1" applyAlignment="1">
      <alignment horizontal="center" vertical="center" textRotation="90" wrapText="1"/>
    </xf>
    <xf numFmtId="0" fontId="28" fillId="2" borderId="17" xfId="0" applyFont="1" applyFill="1" applyBorder="1" applyAlignment="1">
      <alignment horizontal="center" vertical="center" textRotation="90" wrapText="1"/>
    </xf>
    <xf numFmtId="0" fontId="28" fillId="2" borderId="7" xfId="0" applyFont="1" applyFill="1" applyBorder="1" applyAlignment="1">
      <alignment horizontal="center" vertical="center" textRotation="90" wrapText="1"/>
    </xf>
    <xf numFmtId="0" fontId="28" fillId="2" borderId="3" xfId="0" applyFont="1" applyFill="1" applyBorder="1" applyAlignment="1">
      <alignment horizontal="center" vertical="center" textRotation="90" wrapText="1"/>
    </xf>
    <xf numFmtId="0" fontId="28" fillId="2" borderId="18" xfId="0" applyFont="1" applyFill="1" applyBorder="1" applyAlignment="1">
      <alignment horizontal="center" vertical="center" textRotation="90" wrapText="1"/>
    </xf>
    <xf numFmtId="0" fontId="28" fillId="2" borderId="19" xfId="0" applyFont="1" applyFill="1" applyBorder="1" applyAlignment="1">
      <alignment horizontal="center" vertical="center" textRotation="90" wrapText="1"/>
    </xf>
    <xf numFmtId="0" fontId="29" fillId="2" borderId="1" xfId="0" applyFont="1" applyFill="1" applyBorder="1" applyAlignment="1">
      <alignment horizontal="center" textRotation="90" wrapText="1"/>
    </xf>
    <xf numFmtId="0" fontId="28" fillId="0" borderId="4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7" fillId="0" borderId="0" xfId="0" applyFont="1" applyAlignment="1">
      <alignment horizontal="right" vertical="top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7" fillId="0" borderId="4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</cellXfs>
  <cellStyles count="3">
    <cellStyle name="Excel Built-in Normal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3"/>
  <sheetViews>
    <sheetView view="pageBreakPreview" topLeftCell="A22" zoomScale="73" zoomScaleNormal="67" zoomScaleSheetLayoutView="73" workbookViewId="0">
      <selection activeCell="Z43" sqref="Z43"/>
    </sheetView>
  </sheetViews>
  <sheetFormatPr defaultRowHeight="15" x14ac:dyDescent="0.25"/>
  <cols>
    <col min="1" max="1" width="8" customWidth="1"/>
    <col min="2" max="2" width="32" customWidth="1"/>
    <col min="3" max="3" width="10.42578125" customWidth="1"/>
    <col min="4" max="4" width="8" customWidth="1"/>
    <col min="5" max="5" width="8.7109375" customWidth="1"/>
    <col min="6" max="6" width="8.140625" customWidth="1"/>
    <col min="7" max="7" width="11.5703125" customWidth="1"/>
    <col min="8" max="8" width="19" bestFit="1" customWidth="1"/>
    <col min="9" max="10" width="9.85546875" bestFit="1" customWidth="1"/>
    <col min="11" max="11" width="14.28515625" customWidth="1"/>
    <col min="12" max="12" width="12.85546875" bestFit="1" customWidth="1"/>
    <col min="13" max="13" width="14.140625" customWidth="1"/>
    <col min="14" max="14" width="15.28515625" customWidth="1"/>
    <col min="15" max="15" width="18.28515625" bestFit="1" customWidth="1"/>
    <col min="16" max="16" width="11.28515625" customWidth="1"/>
    <col min="17" max="17" width="10.7109375" customWidth="1"/>
    <col min="18" max="18" width="10.42578125" customWidth="1"/>
    <col min="19" max="19" width="22.42578125" customWidth="1"/>
    <col min="20" max="20" width="10.5703125" customWidth="1"/>
    <col min="21" max="21" width="18" bestFit="1" customWidth="1"/>
    <col min="22" max="22" width="14" bestFit="1" customWidth="1"/>
    <col min="23" max="23" width="11.7109375" customWidth="1"/>
    <col min="24" max="24" width="13.140625" bestFit="1" customWidth="1"/>
    <col min="25" max="25" width="13.85546875" bestFit="1" customWidth="1"/>
    <col min="26" max="26" width="11.85546875" customWidth="1"/>
    <col min="27" max="27" width="13" customWidth="1"/>
    <col min="32" max="32" width="16.5703125" customWidth="1"/>
    <col min="33" max="33" width="25.85546875" customWidth="1"/>
  </cols>
  <sheetData>
    <row r="1" spans="1:25" ht="15.75" hidden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299"/>
      <c r="W1" s="299"/>
      <c r="X1" s="299"/>
    </row>
    <row r="2" spans="1:25" ht="74.25" hidden="1" customHeight="1" x14ac:dyDescent="0.25">
      <c r="A2" s="6"/>
      <c r="B2" s="6"/>
      <c r="C2" s="6"/>
      <c r="D2" s="6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300"/>
      <c r="Q2" s="300"/>
      <c r="R2" s="300"/>
      <c r="S2" s="9"/>
      <c r="T2" s="301" t="s">
        <v>109</v>
      </c>
      <c r="U2" s="301"/>
      <c r="V2" s="301"/>
      <c r="W2" s="301"/>
      <c r="X2" s="301"/>
    </row>
    <row r="3" spans="1:25" ht="17.25" hidden="1" customHeight="1" x14ac:dyDescent="0.25">
      <c r="A3" s="6"/>
      <c r="B3" s="6"/>
      <c r="C3" s="6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11"/>
      <c r="P3" s="11"/>
      <c r="Q3" s="11"/>
      <c r="R3" s="11"/>
      <c r="S3" s="12"/>
      <c r="T3" s="308"/>
      <c r="U3" s="308"/>
      <c r="V3" s="308"/>
      <c r="W3" s="308"/>
      <c r="X3" s="13"/>
      <c r="Y3" s="2"/>
    </row>
    <row r="4" spans="1:25" ht="18" hidden="1" x14ac:dyDescent="0.25">
      <c r="A4" s="6"/>
      <c r="B4" s="6"/>
      <c r="C4" s="6"/>
      <c r="D4" s="6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300"/>
      <c r="Q4" s="300"/>
      <c r="R4" s="300"/>
      <c r="S4" s="308"/>
      <c r="T4" s="308"/>
      <c r="U4" s="308"/>
      <c r="V4" s="308"/>
      <c r="W4" s="308"/>
      <c r="X4" s="10"/>
    </row>
    <row r="5" spans="1:25" ht="18" hidden="1" x14ac:dyDescent="0.25">
      <c r="A5" s="6"/>
      <c r="B5" s="6"/>
      <c r="C5" s="6"/>
      <c r="D5" s="6"/>
      <c r="E5" s="6"/>
      <c r="F5" s="5"/>
      <c r="G5" s="5"/>
      <c r="H5" s="5"/>
      <c r="I5" s="5"/>
      <c r="J5" s="5"/>
      <c r="K5" s="5"/>
      <c r="L5" s="5"/>
      <c r="M5" s="5"/>
      <c r="N5" s="5"/>
      <c r="O5" s="312"/>
      <c r="P5" s="312"/>
      <c r="Q5" s="312"/>
      <c r="R5" s="312"/>
      <c r="S5" s="8"/>
      <c r="T5" s="309"/>
      <c r="U5" s="309"/>
      <c r="V5" s="309"/>
      <c r="W5" s="309"/>
      <c r="X5" s="10"/>
    </row>
    <row r="6" spans="1:25" ht="18" hidden="1" x14ac:dyDescent="0.25">
      <c r="A6" s="6"/>
      <c r="B6" s="6"/>
      <c r="C6" s="6"/>
      <c r="D6" s="6"/>
      <c r="E6" s="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4"/>
      <c r="U6" s="4"/>
      <c r="V6" s="4"/>
      <c r="W6" s="4"/>
      <c r="X6" s="10"/>
    </row>
    <row r="7" spans="1:25" ht="18" x14ac:dyDescent="0.25">
      <c r="A7" s="6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98"/>
      <c r="U7" s="11"/>
      <c r="V7" s="11"/>
      <c r="W7" s="11"/>
      <c r="X7" s="11"/>
    </row>
    <row r="8" spans="1:25" ht="76.5" customHeight="1" x14ac:dyDescent="0.25">
      <c r="A8" s="6"/>
      <c r="B8" s="6"/>
      <c r="C8" s="6"/>
      <c r="D8" s="6"/>
      <c r="E8" s="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313" t="s">
        <v>137</v>
      </c>
      <c r="T8" s="313"/>
      <c r="U8" s="313"/>
      <c r="V8" s="313"/>
      <c r="W8" s="313"/>
      <c r="X8" s="313"/>
    </row>
    <row r="9" spans="1:25" ht="18" x14ac:dyDescent="0.25">
      <c r="A9" s="6"/>
      <c r="B9" s="6"/>
      <c r="C9" s="6"/>
      <c r="D9" s="6"/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98"/>
      <c r="U9" s="98"/>
      <c r="V9" s="98"/>
      <c r="W9" s="98"/>
      <c r="X9" s="10"/>
    </row>
    <row r="10" spans="1:25" ht="18" customHeight="1" x14ac:dyDescent="0.25">
      <c r="A10" s="6"/>
      <c r="B10" s="314" t="s">
        <v>136</v>
      </c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6"/>
    </row>
    <row r="11" spans="1:25" ht="18" customHeight="1" x14ac:dyDescent="0.25">
      <c r="A11" s="6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6"/>
    </row>
    <row r="12" spans="1:25" ht="18" customHeight="1" x14ac:dyDescent="0.25">
      <c r="A12" s="6"/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6"/>
    </row>
    <row r="13" spans="1:25" ht="18" customHeight="1" x14ac:dyDescent="0.25">
      <c r="A13" s="6"/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6"/>
    </row>
    <row r="14" spans="1:25" ht="15" customHeight="1" x14ac:dyDescent="0.25">
      <c r="A14" s="6"/>
      <c r="B14" s="6"/>
      <c r="C14" s="6"/>
      <c r="D14" s="6"/>
      <c r="E14" s="6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5"/>
      <c r="S14" s="5"/>
      <c r="T14" s="5"/>
      <c r="U14" s="5"/>
      <c r="V14" s="5"/>
      <c r="W14" s="5"/>
      <c r="X14" s="6"/>
    </row>
    <row r="15" spans="1:25" ht="37.5" customHeight="1" x14ac:dyDescent="0.25">
      <c r="A15" s="104"/>
      <c r="B15" s="315" t="s">
        <v>33</v>
      </c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6"/>
    </row>
    <row r="16" spans="1:25" ht="41.25" customHeight="1" x14ac:dyDescent="0.25">
      <c r="A16" s="293" t="s">
        <v>0</v>
      </c>
      <c r="B16" s="293" t="s">
        <v>1</v>
      </c>
      <c r="C16" s="295" t="s">
        <v>65</v>
      </c>
      <c r="D16" s="295" t="s">
        <v>66</v>
      </c>
      <c r="E16" s="295" t="s">
        <v>67</v>
      </c>
      <c r="F16" s="298" t="s">
        <v>2</v>
      </c>
      <c r="G16" s="298"/>
      <c r="H16" s="297" t="s">
        <v>3</v>
      </c>
      <c r="I16" s="297" t="s">
        <v>4</v>
      </c>
      <c r="J16" s="295" t="s">
        <v>5</v>
      </c>
      <c r="K16" s="297" t="s">
        <v>12</v>
      </c>
      <c r="L16" s="297" t="s">
        <v>13</v>
      </c>
      <c r="M16" s="297"/>
      <c r="N16" s="297" t="s">
        <v>6</v>
      </c>
      <c r="O16" s="298" t="s">
        <v>7</v>
      </c>
      <c r="P16" s="298"/>
      <c r="Q16" s="298"/>
      <c r="R16" s="298"/>
      <c r="S16" s="298"/>
      <c r="T16" s="298"/>
      <c r="U16" s="310" t="s">
        <v>19</v>
      </c>
      <c r="V16" s="297" t="s">
        <v>20</v>
      </c>
      <c r="W16" s="297" t="s">
        <v>74</v>
      </c>
      <c r="X16" s="295" t="s">
        <v>73</v>
      </c>
    </row>
    <row r="17" spans="1:26" ht="176.25" customHeight="1" x14ac:dyDescent="0.25">
      <c r="A17" s="294"/>
      <c r="B17" s="294"/>
      <c r="C17" s="296"/>
      <c r="D17" s="296"/>
      <c r="E17" s="296"/>
      <c r="F17" s="109" t="s">
        <v>8</v>
      </c>
      <c r="G17" s="109" t="s">
        <v>9</v>
      </c>
      <c r="H17" s="295"/>
      <c r="I17" s="295"/>
      <c r="J17" s="296"/>
      <c r="K17" s="295"/>
      <c r="L17" s="110" t="s">
        <v>14</v>
      </c>
      <c r="M17" s="111" t="s">
        <v>15</v>
      </c>
      <c r="N17" s="295"/>
      <c r="O17" s="112" t="s">
        <v>14</v>
      </c>
      <c r="P17" s="109" t="s">
        <v>16</v>
      </c>
      <c r="Q17" s="109" t="s">
        <v>69</v>
      </c>
      <c r="R17" s="109" t="s">
        <v>17</v>
      </c>
      <c r="S17" s="109" t="s">
        <v>18</v>
      </c>
      <c r="T17" s="113" t="s">
        <v>70</v>
      </c>
      <c r="U17" s="311"/>
      <c r="V17" s="295"/>
      <c r="W17" s="295"/>
      <c r="X17" s="302"/>
      <c r="Y17" s="18" t="s">
        <v>85</v>
      </c>
      <c r="Z17" s="18" t="s">
        <v>86</v>
      </c>
    </row>
    <row r="18" spans="1:26" ht="24" customHeight="1" x14ac:dyDescent="0.25">
      <c r="A18" s="115">
        <v>1</v>
      </c>
      <c r="B18" s="115">
        <v>2</v>
      </c>
      <c r="C18" s="116">
        <v>3</v>
      </c>
      <c r="D18" s="116">
        <v>4</v>
      </c>
      <c r="E18" s="116">
        <v>5</v>
      </c>
      <c r="F18" s="116">
        <v>6</v>
      </c>
      <c r="G18" s="116">
        <v>7</v>
      </c>
      <c r="H18" s="116">
        <v>8</v>
      </c>
      <c r="I18" s="116">
        <v>9</v>
      </c>
      <c r="J18" s="116">
        <v>10</v>
      </c>
      <c r="K18" s="116">
        <v>11</v>
      </c>
      <c r="L18" s="117">
        <v>12</v>
      </c>
      <c r="M18" s="116">
        <v>13</v>
      </c>
      <c r="N18" s="116">
        <v>14</v>
      </c>
      <c r="O18" s="117">
        <v>15</v>
      </c>
      <c r="P18" s="116">
        <v>16</v>
      </c>
      <c r="Q18" s="116">
        <v>17</v>
      </c>
      <c r="R18" s="116">
        <v>18</v>
      </c>
      <c r="S18" s="116">
        <v>19</v>
      </c>
      <c r="T18" s="118">
        <v>20</v>
      </c>
      <c r="U18" s="116">
        <v>21</v>
      </c>
      <c r="V18" s="116">
        <v>22</v>
      </c>
      <c r="W18" s="116">
        <v>23</v>
      </c>
      <c r="X18" s="116">
        <v>24</v>
      </c>
    </row>
    <row r="19" spans="1:26" ht="21.95" customHeight="1" x14ac:dyDescent="0.25">
      <c r="A19" s="303">
        <v>2017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5"/>
    </row>
    <row r="20" spans="1:26" ht="20.25" customHeight="1" x14ac:dyDescent="0.25">
      <c r="A20" s="117">
        <v>1</v>
      </c>
      <c r="B20" s="119" t="s">
        <v>110</v>
      </c>
      <c r="C20" s="118" t="s">
        <v>64</v>
      </c>
      <c r="D20" s="118" t="s">
        <v>68</v>
      </c>
      <c r="E20" s="118"/>
      <c r="F20" s="118">
        <v>1959</v>
      </c>
      <c r="G20" s="118">
        <v>2004</v>
      </c>
      <c r="H20" s="118" t="s">
        <v>111</v>
      </c>
      <c r="I20" s="118">
        <v>4</v>
      </c>
      <c r="J20" s="118">
        <v>4</v>
      </c>
      <c r="K20" s="178">
        <v>3434.8</v>
      </c>
      <c r="L20" s="178">
        <v>2659.6</v>
      </c>
      <c r="M20" s="120">
        <v>2451.1999999999998</v>
      </c>
      <c r="N20" s="122">
        <v>65</v>
      </c>
      <c r="O20" s="121">
        <f>'раздел 2 н'!C10</f>
        <v>1638132</v>
      </c>
      <c r="P20" s="123" t="s">
        <v>138</v>
      </c>
      <c r="Q20" s="123" t="s">
        <v>138</v>
      </c>
      <c r="R20" s="123" t="s">
        <v>138</v>
      </c>
      <c r="S20" s="120">
        <f>O20</f>
        <v>1638132</v>
      </c>
      <c r="T20" s="123" t="s">
        <v>138</v>
      </c>
      <c r="U20" s="120">
        <f>O20/L20</f>
        <v>615.93171905549707</v>
      </c>
      <c r="V20" s="120">
        <v>6357</v>
      </c>
      <c r="W20" s="124">
        <v>2017</v>
      </c>
      <c r="X20" s="124">
        <v>2017</v>
      </c>
    </row>
    <row r="21" spans="1:26" ht="21.95" customHeight="1" x14ac:dyDescent="0.25">
      <c r="A21" s="117">
        <f>A20+1</f>
        <v>2</v>
      </c>
      <c r="B21" s="119" t="s">
        <v>112</v>
      </c>
      <c r="C21" s="118" t="s">
        <v>64</v>
      </c>
      <c r="D21" s="118" t="s">
        <v>68</v>
      </c>
      <c r="E21" s="118"/>
      <c r="F21" s="118">
        <v>1961</v>
      </c>
      <c r="G21" s="118">
        <v>2005</v>
      </c>
      <c r="H21" s="118" t="s">
        <v>10</v>
      </c>
      <c r="I21" s="118">
        <v>5</v>
      </c>
      <c r="J21" s="118">
        <v>2</v>
      </c>
      <c r="K21" s="178">
        <v>1700.8</v>
      </c>
      <c r="L21" s="178">
        <v>1577</v>
      </c>
      <c r="M21" s="120">
        <v>1577</v>
      </c>
      <c r="N21" s="122">
        <v>58</v>
      </c>
      <c r="O21" s="121">
        <f>'раздел 2 н'!C11</f>
        <v>1820486.55</v>
      </c>
      <c r="P21" s="123" t="s">
        <v>138</v>
      </c>
      <c r="Q21" s="123" t="s">
        <v>138</v>
      </c>
      <c r="R21" s="123" t="s">
        <v>138</v>
      </c>
      <c r="S21" s="120">
        <f t="shared" ref="S21:S29" si="0">O21</f>
        <v>1820486.55</v>
      </c>
      <c r="T21" s="123" t="s">
        <v>138</v>
      </c>
      <c r="U21" s="120">
        <f t="shared" ref="U21:U29" si="1">O21/L21</f>
        <v>1154.3985732403298</v>
      </c>
      <c r="V21" s="120">
        <v>6357</v>
      </c>
      <c r="W21" s="124" t="s">
        <v>113</v>
      </c>
      <c r="X21" s="124" t="s">
        <v>35</v>
      </c>
    </row>
    <row r="22" spans="1:26" ht="21.95" customHeight="1" x14ac:dyDescent="0.25">
      <c r="A22" s="117">
        <f t="shared" ref="A22:A29" si="2">A21+1</f>
        <v>3</v>
      </c>
      <c r="B22" s="119" t="s">
        <v>114</v>
      </c>
      <c r="C22" s="118" t="s">
        <v>64</v>
      </c>
      <c r="D22" s="118" t="s">
        <v>68</v>
      </c>
      <c r="E22" s="118"/>
      <c r="F22" s="118">
        <v>1936</v>
      </c>
      <c r="G22" s="118">
        <v>2005</v>
      </c>
      <c r="H22" s="118" t="s">
        <v>10</v>
      </c>
      <c r="I22" s="118">
        <v>4</v>
      </c>
      <c r="J22" s="118">
        <v>3</v>
      </c>
      <c r="K22" s="178">
        <v>1867.7</v>
      </c>
      <c r="L22" s="178">
        <v>1536.8</v>
      </c>
      <c r="M22" s="120">
        <v>1536.8</v>
      </c>
      <c r="N22" s="122">
        <v>54</v>
      </c>
      <c r="O22" s="121">
        <f>'раздел 2 н'!C12</f>
        <v>3080874.34</v>
      </c>
      <c r="P22" s="123" t="s">
        <v>138</v>
      </c>
      <c r="Q22" s="123" t="s">
        <v>138</v>
      </c>
      <c r="R22" s="123" t="s">
        <v>138</v>
      </c>
      <c r="S22" s="120">
        <f t="shared" si="0"/>
        <v>3080874.34</v>
      </c>
      <c r="T22" s="123" t="s">
        <v>138</v>
      </c>
      <c r="U22" s="120">
        <f t="shared" si="1"/>
        <v>2004.7334331077564</v>
      </c>
      <c r="V22" s="120">
        <v>6357</v>
      </c>
      <c r="W22" s="124" t="s">
        <v>113</v>
      </c>
      <c r="X22" s="124" t="s">
        <v>35</v>
      </c>
    </row>
    <row r="23" spans="1:26" ht="21.95" customHeight="1" x14ac:dyDescent="0.25">
      <c r="A23" s="117">
        <f t="shared" si="2"/>
        <v>4</v>
      </c>
      <c r="B23" s="119" t="s">
        <v>83</v>
      </c>
      <c r="C23" s="118" t="s">
        <v>64</v>
      </c>
      <c r="D23" s="118" t="s">
        <v>68</v>
      </c>
      <c r="E23" s="118"/>
      <c r="F23" s="118">
        <v>1949</v>
      </c>
      <c r="G23" s="118">
        <v>2006</v>
      </c>
      <c r="H23" s="118" t="s">
        <v>10</v>
      </c>
      <c r="I23" s="118">
        <v>5</v>
      </c>
      <c r="J23" s="118">
        <v>5</v>
      </c>
      <c r="K23" s="178">
        <v>7532.3</v>
      </c>
      <c r="L23" s="178">
        <v>5486.8</v>
      </c>
      <c r="M23" s="120">
        <v>4096.8999999999996</v>
      </c>
      <c r="N23" s="122">
        <v>118</v>
      </c>
      <c r="O23" s="121">
        <f>'раздел 2 н'!C13</f>
        <v>10901528.51</v>
      </c>
      <c r="P23" s="123" t="s">
        <v>138</v>
      </c>
      <c r="Q23" s="123" t="s">
        <v>138</v>
      </c>
      <c r="R23" s="123" t="s">
        <v>138</v>
      </c>
      <c r="S23" s="120">
        <f t="shared" si="0"/>
        <v>10901528.51</v>
      </c>
      <c r="T23" s="123" t="s">
        <v>138</v>
      </c>
      <c r="U23" s="120">
        <f t="shared" si="1"/>
        <v>1986.8645676897279</v>
      </c>
      <c r="V23" s="120">
        <v>6357</v>
      </c>
      <c r="W23" s="124" t="s">
        <v>113</v>
      </c>
      <c r="X23" s="124" t="s">
        <v>35</v>
      </c>
    </row>
    <row r="24" spans="1:26" ht="21.95" customHeight="1" x14ac:dyDescent="0.25">
      <c r="A24" s="117">
        <f t="shared" si="2"/>
        <v>5</v>
      </c>
      <c r="B24" s="119" t="s">
        <v>115</v>
      </c>
      <c r="C24" s="118" t="s">
        <v>64</v>
      </c>
      <c r="D24" s="118" t="s">
        <v>68</v>
      </c>
      <c r="E24" s="118"/>
      <c r="F24" s="118">
        <v>1954</v>
      </c>
      <c r="G24" s="118">
        <v>1997</v>
      </c>
      <c r="H24" s="118" t="s">
        <v>10</v>
      </c>
      <c r="I24" s="118">
        <v>4</v>
      </c>
      <c r="J24" s="118">
        <v>3</v>
      </c>
      <c r="K24" s="178">
        <v>2444.6</v>
      </c>
      <c r="L24" s="178">
        <v>2070.1</v>
      </c>
      <c r="M24" s="120">
        <v>2070.1</v>
      </c>
      <c r="N24" s="122">
        <v>50</v>
      </c>
      <c r="O24" s="121">
        <f>'раздел 2 н'!C14</f>
        <v>4144050.3</v>
      </c>
      <c r="P24" s="123" t="s">
        <v>138</v>
      </c>
      <c r="Q24" s="123" t="s">
        <v>138</v>
      </c>
      <c r="R24" s="123" t="s">
        <v>138</v>
      </c>
      <c r="S24" s="120">
        <f t="shared" si="0"/>
        <v>4144050.3</v>
      </c>
      <c r="T24" s="123" t="s">
        <v>138</v>
      </c>
      <c r="U24" s="120">
        <f t="shared" si="1"/>
        <v>2001.8599584561132</v>
      </c>
      <c r="V24" s="120">
        <v>6357</v>
      </c>
      <c r="W24" s="124" t="s">
        <v>113</v>
      </c>
      <c r="X24" s="124" t="s">
        <v>35</v>
      </c>
    </row>
    <row r="25" spans="1:26" s="16" customFormat="1" ht="21.95" customHeight="1" x14ac:dyDescent="0.25">
      <c r="A25" s="117">
        <f t="shared" si="2"/>
        <v>6</v>
      </c>
      <c r="B25" s="119" t="s">
        <v>116</v>
      </c>
      <c r="C25" s="118" t="s">
        <v>64</v>
      </c>
      <c r="D25" s="118" t="s">
        <v>68</v>
      </c>
      <c r="E25" s="118"/>
      <c r="F25" s="118">
        <v>1960</v>
      </c>
      <c r="G25" s="118">
        <v>2005</v>
      </c>
      <c r="H25" s="118" t="s">
        <v>10</v>
      </c>
      <c r="I25" s="118">
        <v>5</v>
      </c>
      <c r="J25" s="118">
        <v>4</v>
      </c>
      <c r="K25" s="178">
        <v>4286.7</v>
      </c>
      <c r="L25" s="178">
        <v>3981.2</v>
      </c>
      <c r="M25" s="120">
        <v>2924.1</v>
      </c>
      <c r="N25" s="122">
        <v>122</v>
      </c>
      <c r="O25" s="121">
        <f>'раздел 2 н'!C15</f>
        <v>17040378.050000001</v>
      </c>
      <c r="P25" s="123" t="s">
        <v>138</v>
      </c>
      <c r="Q25" s="123" t="s">
        <v>138</v>
      </c>
      <c r="R25" s="123" t="s">
        <v>138</v>
      </c>
      <c r="S25" s="120">
        <f t="shared" si="0"/>
        <v>17040378.050000001</v>
      </c>
      <c r="T25" s="123" t="s">
        <v>138</v>
      </c>
      <c r="U25" s="120">
        <f t="shared" si="1"/>
        <v>4280.2115065809312</v>
      </c>
      <c r="V25" s="120">
        <v>6357</v>
      </c>
      <c r="W25" s="124" t="s">
        <v>117</v>
      </c>
      <c r="X25" s="124" t="s">
        <v>113</v>
      </c>
    </row>
    <row r="26" spans="1:26" ht="21.95" customHeight="1" x14ac:dyDescent="0.25">
      <c r="A26" s="117">
        <f>A48+1</f>
        <v>7</v>
      </c>
      <c r="B26" s="119" t="s">
        <v>119</v>
      </c>
      <c r="C26" s="118" t="s">
        <v>64</v>
      </c>
      <c r="D26" s="118" t="s">
        <v>68</v>
      </c>
      <c r="E26" s="118"/>
      <c r="F26" s="118">
        <v>1960</v>
      </c>
      <c r="G26" s="118">
        <v>2010</v>
      </c>
      <c r="H26" s="118" t="s">
        <v>10</v>
      </c>
      <c r="I26" s="118">
        <v>5</v>
      </c>
      <c r="J26" s="118">
        <v>3</v>
      </c>
      <c r="K26" s="178">
        <v>2906.3</v>
      </c>
      <c r="L26" s="178">
        <v>2724</v>
      </c>
      <c r="M26" s="120">
        <v>2520.9</v>
      </c>
      <c r="N26" s="122">
        <v>78</v>
      </c>
      <c r="O26" s="121">
        <f>'раздел 2 н'!C16</f>
        <v>5631136.4900000002</v>
      </c>
      <c r="P26" s="123" t="s">
        <v>138</v>
      </c>
      <c r="Q26" s="123" t="s">
        <v>138</v>
      </c>
      <c r="R26" s="123" t="s">
        <v>138</v>
      </c>
      <c r="S26" s="120">
        <f t="shared" si="0"/>
        <v>5631136.4900000002</v>
      </c>
      <c r="T26" s="123" t="s">
        <v>138</v>
      </c>
      <c r="U26" s="120">
        <f t="shared" si="1"/>
        <v>2067.2307232011749</v>
      </c>
      <c r="V26" s="120">
        <v>6357</v>
      </c>
      <c r="W26" s="124" t="s">
        <v>113</v>
      </c>
      <c r="X26" s="124" t="s">
        <v>35</v>
      </c>
    </row>
    <row r="27" spans="1:26" ht="21.95" customHeight="1" x14ac:dyDescent="0.25">
      <c r="A27" s="117">
        <f t="shared" si="2"/>
        <v>8</v>
      </c>
      <c r="B27" s="119" t="s">
        <v>120</v>
      </c>
      <c r="C27" s="118" t="s">
        <v>64</v>
      </c>
      <c r="D27" s="118" t="s">
        <v>68</v>
      </c>
      <c r="E27" s="118"/>
      <c r="F27" s="118">
        <v>1952</v>
      </c>
      <c r="G27" s="118">
        <v>2005</v>
      </c>
      <c r="H27" s="118" t="s">
        <v>10</v>
      </c>
      <c r="I27" s="118">
        <v>5</v>
      </c>
      <c r="J27" s="118">
        <v>2</v>
      </c>
      <c r="K27" s="178">
        <v>2375.8000000000002</v>
      </c>
      <c r="L27" s="178">
        <v>1821.6</v>
      </c>
      <c r="M27" s="120">
        <v>1459.1</v>
      </c>
      <c r="N27" s="122">
        <v>32</v>
      </c>
      <c r="O27" s="121">
        <f>'раздел 2 н'!C17</f>
        <v>4512667.9000000004</v>
      </c>
      <c r="P27" s="123" t="s">
        <v>138</v>
      </c>
      <c r="Q27" s="123" t="s">
        <v>138</v>
      </c>
      <c r="R27" s="123" t="s">
        <v>138</v>
      </c>
      <c r="S27" s="120">
        <f t="shared" si="0"/>
        <v>4512667.9000000004</v>
      </c>
      <c r="T27" s="123" t="s">
        <v>138</v>
      </c>
      <c r="U27" s="120">
        <f t="shared" si="1"/>
        <v>2477.3100021958721</v>
      </c>
      <c r="V27" s="120">
        <v>6357</v>
      </c>
      <c r="W27" s="124" t="s">
        <v>117</v>
      </c>
      <c r="X27" s="124" t="s">
        <v>113</v>
      </c>
    </row>
    <row r="28" spans="1:26" ht="21.95" customHeight="1" x14ac:dyDescent="0.25">
      <c r="A28" s="117">
        <f t="shared" si="2"/>
        <v>9</v>
      </c>
      <c r="B28" s="119" t="s">
        <v>37</v>
      </c>
      <c r="C28" s="118" t="s">
        <v>64</v>
      </c>
      <c r="D28" s="118" t="s">
        <v>68</v>
      </c>
      <c r="E28" s="118"/>
      <c r="F28" s="118">
        <v>1963</v>
      </c>
      <c r="G28" s="118"/>
      <c r="H28" s="118" t="s">
        <v>10</v>
      </c>
      <c r="I28" s="118">
        <v>5</v>
      </c>
      <c r="J28" s="118">
        <v>3</v>
      </c>
      <c r="K28" s="178">
        <v>3178.4</v>
      </c>
      <c r="L28" s="178">
        <v>2998.4</v>
      </c>
      <c r="M28" s="120">
        <v>2407.1</v>
      </c>
      <c r="N28" s="122">
        <v>89</v>
      </c>
      <c r="O28" s="121">
        <v>9403930.7100000009</v>
      </c>
      <c r="P28" s="123" t="s">
        <v>138</v>
      </c>
      <c r="Q28" s="123" t="s">
        <v>138</v>
      </c>
      <c r="R28" s="123" t="s">
        <v>138</v>
      </c>
      <c r="S28" s="120">
        <f t="shared" si="0"/>
        <v>9403930.7100000009</v>
      </c>
      <c r="T28" s="123" t="s">
        <v>138</v>
      </c>
      <c r="U28" s="120">
        <f t="shared" si="1"/>
        <v>3136.3162720117398</v>
      </c>
      <c r="V28" s="120">
        <v>6357</v>
      </c>
      <c r="W28" s="124" t="s">
        <v>113</v>
      </c>
      <c r="X28" s="124" t="s">
        <v>35</v>
      </c>
    </row>
    <row r="29" spans="1:26" ht="21.95" customHeight="1" x14ac:dyDescent="0.25">
      <c r="A29" s="117">
        <f t="shared" si="2"/>
        <v>10</v>
      </c>
      <c r="B29" s="119" t="s">
        <v>121</v>
      </c>
      <c r="C29" s="118" t="s">
        <v>64</v>
      </c>
      <c r="D29" s="118" t="s">
        <v>68</v>
      </c>
      <c r="E29" s="118"/>
      <c r="F29" s="118">
        <v>1953</v>
      </c>
      <c r="G29" s="118">
        <v>2006</v>
      </c>
      <c r="H29" s="118" t="s">
        <v>10</v>
      </c>
      <c r="I29" s="118">
        <v>4</v>
      </c>
      <c r="J29" s="118">
        <v>6</v>
      </c>
      <c r="K29" s="178">
        <v>5543.5</v>
      </c>
      <c r="L29" s="178">
        <v>4717.3</v>
      </c>
      <c r="M29" s="120">
        <v>3430.5</v>
      </c>
      <c r="N29" s="122">
        <v>83</v>
      </c>
      <c r="O29" s="121">
        <f>'раздел 2 н'!C19</f>
        <v>11686214.460000001</v>
      </c>
      <c r="P29" s="123" t="s">
        <v>138</v>
      </c>
      <c r="Q29" s="123" t="s">
        <v>138</v>
      </c>
      <c r="R29" s="123" t="s">
        <v>138</v>
      </c>
      <c r="S29" s="120">
        <f t="shared" si="0"/>
        <v>11686214.460000001</v>
      </c>
      <c r="T29" s="123" t="s">
        <v>138</v>
      </c>
      <c r="U29" s="120">
        <f t="shared" si="1"/>
        <v>2477.3099993640431</v>
      </c>
      <c r="V29" s="120">
        <v>6357</v>
      </c>
      <c r="W29" s="124" t="s">
        <v>117</v>
      </c>
      <c r="X29" s="124" t="s">
        <v>113</v>
      </c>
    </row>
    <row r="30" spans="1:26" s="66" customFormat="1" ht="21.95" customHeight="1" x14ac:dyDescent="0.25">
      <c r="A30" s="125"/>
      <c r="B30" s="126" t="s">
        <v>122</v>
      </c>
      <c r="C30" s="127"/>
      <c r="D30" s="127"/>
      <c r="E30" s="127"/>
      <c r="F30" s="127"/>
      <c r="G30" s="127"/>
      <c r="H30" s="127"/>
      <c r="I30" s="127"/>
      <c r="J30" s="127"/>
      <c r="K30" s="128">
        <f>SUM(K20:K29)</f>
        <v>35270.9</v>
      </c>
      <c r="L30" s="128">
        <f>SUM(L20:L29)</f>
        <v>29572.799999999999</v>
      </c>
      <c r="M30" s="128">
        <f>SUM(M20:M29)</f>
        <v>24473.699999999997</v>
      </c>
      <c r="N30" s="129">
        <f>SUM(N20:N29)</f>
        <v>749</v>
      </c>
      <c r="O30" s="128">
        <f>SUM(O20:O29)</f>
        <v>69859399.310000002</v>
      </c>
      <c r="P30" s="128"/>
      <c r="Q30" s="128"/>
      <c r="R30" s="128"/>
      <c r="S30" s="128">
        <f>SUM(S20:S29)</f>
        <v>69859399.310000002</v>
      </c>
      <c r="T30" s="128"/>
      <c r="U30" s="128"/>
      <c r="V30" s="128"/>
      <c r="W30" s="130"/>
      <c r="X30" s="130"/>
    </row>
    <row r="31" spans="1:26" ht="21.95" customHeight="1" x14ac:dyDescent="0.25">
      <c r="A31" s="287">
        <v>2018</v>
      </c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9"/>
      <c r="Y31" s="1"/>
    </row>
    <row r="32" spans="1:26" s="16" customFormat="1" ht="21.95" customHeight="1" x14ac:dyDescent="0.25">
      <c r="A32" s="117">
        <v>1</v>
      </c>
      <c r="B32" s="119" t="s">
        <v>80</v>
      </c>
      <c r="C32" s="117" t="s">
        <v>64</v>
      </c>
      <c r="D32" s="117" t="s">
        <v>68</v>
      </c>
      <c r="E32" s="117"/>
      <c r="F32" s="117">
        <v>1956</v>
      </c>
      <c r="G32" s="117">
        <v>2010</v>
      </c>
      <c r="H32" s="118" t="s">
        <v>10</v>
      </c>
      <c r="I32" s="117">
        <v>5</v>
      </c>
      <c r="J32" s="117">
        <v>4</v>
      </c>
      <c r="K32" s="179">
        <v>4460.3999999999996</v>
      </c>
      <c r="L32" s="179">
        <v>3708.94</v>
      </c>
      <c r="M32" s="179">
        <v>3338.6</v>
      </c>
      <c r="N32" s="131">
        <v>75</v>
      </c>
      <c r="O32" s="121">
        <v>232424.39</v>
      </c>
      <c r="P32" s="123" t="s">
        <v>138</v>
      </c>
      <c r="Q32" s="123" t="s">
        <v>138</v>
      </c>
      <c r="R32" s="123" t="s">
        <v>138</v>
      </c>
      <c r="S32" s="121">
        <f>O32</f>
        <v>232424.39</v>
      </c>
      <c r="T32" s="123" t="s">
        <v>138</v>
      </c>
      <c r="U32" s="120">
        <f t="shared" ref="U32:U39" si="3">O32/L32</f>
        <v>62.665988125987482</v>
      </c>
      <c r="V32" s="121">
        <v>12387</v>
      </c>
      <c r="W32" s="124" t="s">
        <v>35</v>
      </c>
      <c r="X32" s="124" t="s">
        <v>35</v>
      </c>
      <c r="Y32" s="17">
        <v>232424.39</v>
      </c>
      <c r="Z32" s="17">
        <v>226725.09</v>
      </c>
    </row>
    <row r="33" spans="1:27" s="16" customFormat="1" ht="21.95" customHeight="1" x14ac:dyDescent="0.25">
      <c r="A33" s="117">
        <v>2</v>
      </c>
      <c r="B33" s="119" t="s">
        <v>82</v>
      </c>
      <c r="C33" s="117" t="s">
        <v>64</v>
      </c>
      <c r="D33" s="117" t="s">
        <v>68</v>
      </c>
      <c r="E33" s="117"/>
      <c r="F33" s="117">
        <v>1957</v>
      </c>
      <c r="G33" s="117">
        <v>2010</v>
      </c>
      <c r="H33" s="121" t="s">
        <v>10</v>
      </c>
      <c r="I33" s="117">
        <v>4</v>
      </c>
      <c r="J33" s="117">
        <v>4</v>
      </c>
      <c r="K33" s="179">
        <v>3489.4</v>
      </c>
      <c r="L33" s="179">
        <v>3176.6</v>
      </c>
      <c r="M33" s="179">
        <v>2481.9</v>
      </c>
      <c r="N33" s="131">
        <v>67</v>
      </c>
      <c r="O33" s="121">
        <v>209195.47</v>
      </c>
      <c r="P33" s="123" t="s">
        <v>138</v>
      </c>
      <c r="Q33" s="123" t="s">
        <v>138</v>
      </c>
      <c r="R33" s="123" t="s">
        <v>138</v>
      </c>
      <c r="S33" s="121">
        <f t="shared" ref="S33:S39" si="4">O33</f>
        <v>209195.47</v>
      </c>
      <c r="T33" s="123" t="s">
        <v>138</v>
      </c>
      <c r="U33" s="120">
        <f t="shared" si="3"/>
        <v>65.855150160549016</v>
      </c>
      <c r="V33" s="121">
        <v>12387</v>
      </c>
      <c r="W33" s="124" t="s">
        <v>35</v>
      </c>
      <c r="X33" s="124" t="s">
        <v>35</v>
      </c>
      <c r="Y33" s="17">
        <v>209195.47</v>
      </c>
      <c r="Z33" s="17">
        <v>194183.49</v>
      </c>
    </row>
    <row r="34" spans="1:27" s="16" customFormat="1" ht="21.95" customHeight="1" x14ac:dyDescent="0.25">
      <c r="A34" s="117">
        <v>3</v>
      </c>
      <c r="B34" s="119" t="s">
        <v>83</v>
      </c>
      <c r="C34" s="117" t="s">
        <v>64</v>
      </c>
      <c r="D34" s="117" t="s">
        <v>68</v>
      </c>
      <c r="E34" s="117"/>
      <c r="F34" s="117">
        <v>1949</v>
      </c>
      <c r="G34" s="117">
        <v>2016</v>
      </c>
      <c r="H34" s="121" t="s">
        <v>10</v>
      </c>
      <c r="I34" s="117">
        <v>5</v>
      </c>
      <c r="J34" s="117">
        <v>5</v>
      </c>
      <c r="K34" s="179">
        <v>7532.3</v>
      </c>
      <c r="L34" s="179">
        <v>5486.8</v>
      </c>
      <c r="M34" s="179">
        <v>4096.8999999999996</v>
      </c>
      <c r="N34" s="132">
        <v>118</v>
      </c>
      <c r="O34" s="121">
        <v>279124.52</v>
      </c>
      <c r="P34" s="123" t="s">
        <v>138</v>
      </c>
      <c r="Q34" s="123" t="s">
        <v>138</v>
      </c>
      <c r="R34" s="123" t="s">
        <v>138</v>
      </c>
      <c r="S34" s="121">
        <f t="shared" si="4"/>
        <v>279124.52</v>
      </c>
      <c r="T34" s="123" t="s">
        <v>138</v>
      </c>
      <c r="U34" s="120">
        <f t="shared" si="3"/>
        <v>50.8720055405701</v>
      </c>
      <c r="V34" s="121">
        <v>11149</v>
      </c>
      <c r="W34" s="124" t="s">
        <v>35</v>
      </c>
      <c r="X34" s="124" t="s">
        <v>35</v>
      </c>
      <c r="Y34" s="17">
        <v>279124.52</v>
      </c>
      <c r="Z34" s="17">
        <v>56814.720000000001</v>
      </c>
    </row>
    <row r="35" spans="1:27" ht="21.75" customHeight="1" x14ac:dyDescent="0.25">
      <c r="A35" s="117">
        <v>6</v>
      </c>
      <c r="B35" s="119" t="s">
        <v>139</v>
      </c>
      <c r="C35" s="117" t="s">
        <v>64</v>
      </c>
      <c r="D35" s="117" t="s">
        <v>68</v>
      </c>
      <c r="E35" s="117"/>
      <c r="F35" s="117">
        <v>1957</v>
      </c>
      <c r="G35" s="117">
        <v>2005</v>
      </c>
      <c r="H35" s="121" t="s">
        <v>10</v>
      </c>
      <c r="I35" s="117">
        <v>4</v>
      </c>
      <c r="J35" s="117">
        <v>3</v>
      </c>
      <c r="K35" s="179">
        <v>3393.3</v>
      </c>
      <c r="L35" s="179">
        <v>3147.28</v>
      </c>
      <c r="M35" s="180">
        <v>2285.8000000000002</v>
      </c>
      <c r="N35" s="133">
        <v>108</v>
      </c>
      <c r="O35" s="134">
        <v>13220827.189999999</v>
      </c>
      <c r="P35" s="123" t="s">
        <v>138</v>
      </c>
      <c r="Q35" s="123" t="s">
        <v>138</v>
      </c>
      <c r="R35" s="123" t="s">
        <v>138</v>
      </c>
      <c r="S35" s="121">
        <f>O35</f>
        <v>13220827.189999999</v>
      </c>
      <c r="T35" s="123" t="s">
        <v>138</v>
      </c>
      <c r="U35" s="120">
        <f>O35/L35</f>
        <v>4200.7152811316437</v>
      </c>
      <c r="V35" s="121">
        <v>12387</v>
      </c>
      <c r="W35" s="124" t="s">
        <v>35</v>
      </c>
      <c r="X35" s="124" t="s">
        <v>81</v>
      </c>
    </row>
    <row r="36" spans="1:27" s="16" customFormat="1" ht="21.95" customHeight="1" x14ac:dyDescent="0.25">
      <c r="A36" s="117">
        <v>4</v>
      </c>
      <c r="B36" s="119" t="s">
        <v>84</v>
      </c>
      <c r="C36" s="117" t="s">
        <v>64</v>
      </c>
      <c r="D36" s="117" t="s">
        <v>68</v>
      </c>
      <c r="E36" s="117"/>
      <c r="F36" s="117">
        <v>1963</v>
      </c>
      <c r="G36" s="117">
        <v>2008</v>
      </c>
      <c r="H36" s="121" t="s">
        <v>10</v>
      </c>
      <c r="I36" s="117">
        <v>5</v>
      </c>
      <c r="J36" s="117">
        <v>3</v>
      </c>
      <c r="K36" s="179">
        <v>3062.4</v>
      </c>
      <c r="L36" s="179">
        <v>2914.7</v>
      </c>
      <c r="M36" s="179">
        <v>2489.5</v>
      </c>
      <c r="N36" s="135">
        <v>87</v>
      </c>
      <c r="O36" s="121">
        <v>8621552.5299999993</v>
      </c>
      <c r="P36" s="123" t="s">
        <v>138</v>
      </c>
      <c r="Q36" s="123" t="s">
        <v>138</v>
      </c>
      <c r="R36" s="123" t="s">
        <v>138</v>
      </c>
      <c r="S36" s="121">
        <f t="shared" si="4"/>
        <v>8621552.5299999993</v>
      </c>
      <c r="T36" s="123" t="s">
        <v>138</v>
      </c>
      <c r="U36" s="120">
        <f t="shared" si="3"/>
        <v>2957.9553744810787</v>
      </c>
      <c r="V36" s="121">
        <v>11149</v>
      </c>
      <c r="W36" s="124" t="s">
        <v>35</v>
      </c>
      <c r="X36" s="124" t="s">
        <v>35</v>
      </c>
      <c r="Y36" s="17">
        <v>455809.02</v>
      </c>
      <c r="Z36" s="21"/>
      <c r="AA36" s="22"/>
    </row>
    <row r="37" spans="1:27" s="16" customFormat="1" ht="21.95" customHeight="1" x14ac:dyDescent="0.25">
      <c r="A37" s="117">
        <v>5</v>
      </c>
      <c r="B37" s="119" t="s">
        <v>37</v>
      </c>
      <c r="C37" s="117" t="s">
        <v>64</v>
      </c>
      <c r="D37" s="117" t="s">
        <v>68</v>
      </c>
      <c r="E37" s="117"/>
      <c r="F37" s="117">
        <v>1963</v>
      </c>
      <c r="G37" s="117">
        <v>2017</v>
      </c>
      <c r="H37" s="121" t="s">
        <v>10</v>
      </c>
      <c r="I37" s="117">
        <v>5</v>
      </c>
      <c r="J37" s="117">
        <v>3</v>
      </c>
      <c r="K37" s="179">
        <v>3178.4</v>
      </c>
      <c r="L37" s="179">
        <v>2998.4</v>
      </c>
      <c r="M37" s="179">
        <v>2407.1</v>
      </c>
      <c r="N37" s="136">
        <v>89</v>
      </c>
      <c r="O37" s="121">
        <v>2100903.3199999998</v>
      </c>
      <c r="P37" s="123" t="s">
        <v>138</v>
      </c>
      <c r="Q37" s="123" t="s">
        <v>138</v>
      </c>
      <c r="R37" s="123" t="s">
        <v>138</v>
      </c>
      <c r="S37" s="121">
        <f t="shared" si="4"/>
        <v>2100903.3199999998</v>
      </c>
      <c r="T37" s="123" t="s">
        <v>138</v>
      </c>
      <c r="U37" s="120">
        <f t="shared" si="3"/>
        <v>700.67479989327637</v>
      </c>
      <c r="V37" s="121">
        <v>11149</v>
      </c>
      <c r="W37" s="124" t="s">
        <v>35</v>
      </c>
      <c r="X37" s="124" t="s">
        <v>35</v>
      </c>
      <c r="Y37" s="17">
        <v>180771.07</v>
      </c>
      <c r="Z37" s="17">
        <v>31047.83</v>
      </c>
    </row>
    <row r="38" spans="1:27" s="16" customFormat="1" ht="21.95" customHeight="1" x14ac:dyDescent="0.25">
      <c r="A38" s="117">
        <v>7</v>
      </c>
      <c r="B38" s="137" t="s">
        <v>87</v>
      </c>
      <c r="C38" s="117" t="s">
        <v>64</v>
      </c>
      <c r="D38" s="117" t="s">
        <v>68</v>
      </c>
      <c r="E38" s="117"/>
      <c r="F38" s="138" t="s">
        <v>88</v>
      </c>
      <c r="G38" s="139"/>
      <c r="H38" s="121" t="s">
        <v>10</v>
      </c>
      <c r="I38" s="140">
        <v>4</v>
      </c>
      <c r="J38" s="140">
        <v>4</v>
      </c>
      <c r="K38" s="179">
        <v>3685</v>
      </c>
      <c r="L38" s="179">
        <v>3629</v>
      </c>
      <c r="M38" s="179">
        <v>2996.3</v>
      </c>
      <c r="N38" s="136">
        <v>81</v>
      </c>
      <c r="O38" s="121">
        <f>'раздел 2 н'!C28</f>
        <v>252183.03</v>
      </c>
      <c r="P38" s="123" t="s">
        <v>138</v>
      </c>
      <c r="Q38" s="123" t="s">
        <v>138</v>
      </c>
      <c r="R38" s="123" t="s">
        <v>138</v>
      </c>
      <c r="S38" s="121">
        <f t="shared" si="4"/>
        <v>252183.03</v>
      </c>
      <c r="T38" s="123" t="s">
        <v>138</v>
      </c>
      <c r="U38" s="120">
        <f t="shared" si="3"/>
        <v>69.491052631578953</v>
      </c>
      <c r="V38" s="121">
        <v>12387</v>
      </c>
      <c r="W38" s="124" t="s">
        <v>35</v>
      </c>
      <c r="X38" s="124" t="s">
        <v>35</v>
      </c>
      <c r="Y38" s="17">
        <v>252183.03</v>
      </c>
      <c r="Z38" s="17"/>
    </row>
    <row r="39" spans="1:27" s="16" customFormat="1" ht="21.95" customHeight="1" x14ac:dyDescent="0.25">
      <c r="A39" s="117">
        <v>8</v>
      </c>
      <c r="B39" s="137" t="s">
        <v>89</v>
      </c>
      <c r="C39" s="117" t="s">
        <v>64</v>
      </c>
      <c r="D39" s="117" t="s">
        <v>68</v>
      </c>
      <c r="E39" s="117"/>
      <c r="F39" s="138" t="s">
        <v>88</v>
      </c>
      <c r="G39" s="139">
        <v>2009</v>
      </c>
      <c r="H39" s="121" t="s">
        <v>10</v>
      </c>
      <c r="I39" s="140">
        <v>4</v>
      </c>
      <c r="J39" s="140">
        <v>4</v>
      </c>
      <c r="K39" s="179">
        <v>4252.6000000000004</v>
      </c>
      <c r="L39" s="179">
        <v>3407.17</v>
      </c>
      <c r="M39" s="179">
        <v>3407.17</v>
      </c>
      <c r="N39" s="136">
        <v>119</v>
      </c>
      <c r="O39" s="121">
        <f>'раздел 2 н'!C29</f>
        <v>249493.27000000002</v>
      </c>
      <c r="P39" s="123" t="s">
        <v>138</v>
      </c>
      <c r="Q39" s="123" t="s">
        <v>138</v>
      </c>
      <c r="R39" s="123" t="s">
        <v>138</v>
      </c>
      <c r="S39" s="121">
        <f t="shared" si="4"/>
        <v>249493.27000000002</v>
      </c>
      <c r="T39" s="123" t="s">
        <v>138</v>
      </c>
      <c r="U39" s="120">
        <f t="shared" si="3"/>
        <v>73.225952916936933</v>
      </c>
      <c r="V39" s="121">
        <v>12387</v>
      </c>
      <c r="W39" s="124" t="s">
        <v>35</v>
      </c>
      <c r="X39" s="124" t="s">
        <v>35</v>
      </c>
      <c r="Y39" s="17">
        <v>249493.27</v>
      </c>
      <c r="Z39" s="17"/>
    </row>
    <row r="40" spans="1:27" s="16" customFormat="1" ht="21.95" customHeight="1" x14ac:dyDescent="0.25">
      <c r="A40" s="117">
        <v>9</v>
      </c>
      <c r="B40" s="137" t="s">
        <v>11</v>
      </c>
      <c r="C40" s="117" t="s">
        <v>64</v>
      </c>
      <c r="D40" s="117" t="s">
        <v>68</v>
      </c>
      <c r="E40" s="117"/>
      <c r="F40" s="138">
        <v>1960</v>
      </c>
      <c r="G40" s="139">
        <v>2010</v>
      </c>
      <c r="H40" s="121" t="s">
        <v>10</v>
      </c>
      <c r="I40" s="140">
        <v>5</v>
      </c>
      <c r="J40" s="140">
        <v>3</v>
      </c>
      <c r="K40" s="179">
        <v>2906.3</v>
      </c>
      <c r="L40" s="179">
        <v>2724</v>
      </c>
      <c r="M40" s="179">
        <v>2520.9</v>
      </c>
      <c r="N40" s="136">
        <v>78</v>
      </c>
      <c r="O40" s="121">
        <f>'раздел 2 н'!C30</f>
        <v>15106476.18</v>
      </c>
      <c r="P40" s="123" t="s">
        <v>138</v>
      </c>
      <c r="Q40" s="123" t="s">
        <v>138</v>
      </c>
      <c r="R40" s="123" t="s">
        <v>138</v>
      </c>
      <c r="S40" s="121">
        <f>O40</f>
        <v>15106476.18</v>
      </c>
      <c r="T40" s="123" t="s">
        <v>138</v>
      </c>
      <c r="U40" s="120">
        <f>O40/L40</f>
        <v>5545.696101321586</v>
      </c>
      <c r="V40" s="121">
        <v>11149</v>
      </c>
      <c r="W40" s="124" t="s">
        <v>35</v>
      </c>
      <c r="X40" s="124" t="s">
        <v>81</v>
      </c>
      <c r="Y40" s="175"/>
      <c r="Z40" s="176"/>
    </row>
    <row r="41" spans="1:27" s="25" customFormat="1" ht="21.95" customHeight="1" x14ac:dyDescent="0.25">
      <c r="A41" s="125"/>
      <c r="B41" s="141" t="s">
        <v>123</v>
      </c>
      <c r="C41" s="125"/>
      <c r="D41" s="125"/>
      <c r="E41" s="125"/>
      <c r="F41" s="142"/>
      <c r="G41" s="143"/>
      <c r="H41" s="144"/>
      <c r="I41" s="145"/>
      <c r="J41" s="145"/>
      <c r="K41" s="177">
        <f>SUM(K32:K40)</f>
        <v>35960.100000000006</v>
      </c>
      <c r="L41" s="177">
        <f>SUM(L32:L40)</f>
        <v>31192.89</v>
      </c>
      <c r="M41" s="177">
        <f>SUM(M32:M40)</f>
        <v>26024.17</v>
      </c>
      <c r="N41" s="146">
        <f>SUM(N32:N40)</f>
        <v>822</v>
      </c>
      <c r="O41" s="147">
        <f>SUM(O32:O40)</f>
        <v>40272179.900000006</v>
      </c>
      <c r="P41" s="147"/>
      <c r="Q41" s="147"/>
      <c r="R41" s="147"/>
      <c r="S41" s="147">
        <f>SUM(S32:S40)</f>
        <v>40272179.900000006</v>
      </c>
      <c r="T41" s="148"/>
      <c r="U41" s="149"/>
      <c r="V41" s="144"/>
      <c r="W41" s="130"/>
      <c r="X41" s="130"/>
      <c r="Y41" s="23"/>
      <c r="Z41" s="24"/>
    </row>
    <row r="42" spans="1:27" s="16" customFormat="1" ht="21.95" customHeight="1" x14ac:dyDescent="0.25">
      <c r="A42" s="290">
        <v>2019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2"/>
      <c r="Y42" s="19"/>
      <c r="Z42" s="20"/>
    </row>
    <row r="43" spans="1:27" s="69" customFormat="1" ht="21.95" customHeight="1" x14ac:dyDescent="0.25">
      <c r="A43" s="117">
        <v>1</v>
      </c>
      <c r="B43" s="119" t="s">
        <v>90</v>
      </c>
      <c r="C43" s="117" t="s">
        <v>64</v>
      </c>
      <c r="D43" s="117" t="s">
        <v>68</v>
      </c>
      <c r="E43" s="117"/>
      <c r="F43" s="117">
        <v>1987</v>
      </c>
      <c r="G43" s="117">
        <v>2004</v>
      </c>
      <c r="H43" s="117" t="s">
        <v>10</v>
      </c>
      <c r="I43" s="117">
        <v>9</v>
      </c>
      <c r="J43" s="117">
        <v>1</v>
      </c>
      <c r="K43" s="179">
        <v>2311.6999999999998</v>
      </c>
      <c r="L43" s="179">
        <v>1921.7</v>
      </c>
      <c r="M43" s="179">
        <v>1921.7</v>
      </c>
      <c r="N43" s="117">
        <v>83</v>
      </c>
      <c r="O43" s="121">
        <f>'раздел 2 н'!C33</f>
        <v>3111758.12</v>
      </c>
      <c r="P43" s="123" t="s">
        <v>138</v>
      </c>
      <c r="Q43" s="123" t="s">
        <v>138</v>
      </c>
      <c r="R43" s="123" t="s">
        <v>138</v>
      </c>
      <c r="S43" s="121">
        <f t="shared" ref="S43:S47" si="5">O43</f>
        <v>3111758.12</v>
      </c>
      <c r="T43" s="123" t="s">
        <v>138</v>
      </c>
      <c r="U43" s="120">
        <f t="shared" ref="U43:U47" si="6">O43/L43</f>
        <v>1619.2736223135767</v>
      </c>
      <c r="V43" s="121">
        <v>12333</v>
      </c>
      <c r="W43" s="150" t="s">
        <v>81</v>
      </c>
      <c r="X43" s="138" t="s">
        <v>81</v>
      </c>
      <c r="Y43" s="68">
        <v>213384.87</v>
      </c>
      <c r="Z43" s="68">
        <v>42833.1</v>
      </c>
    </row>
    <row r="44" spans="1:27" s="69" customFormat="1" ht="21.95" customHeight="1" x14ac:dyDescent="0.25">
      <c r="A44" s="117">
        <f>A43+1</f>
        <v>2</v>
      </c>
      <c r="B44" s="119" t="s">
        <v>91</v>
      </c>
      <c r="C44" s="117" t="s">
        <v>64</v>
      </c>
      <c r="D44" s="117" t="s">
        <v>68</v>
      </c>
      <c r="E44" s="117"/>
      <c r="F44" s="117">
        <v>1969</v>
      </c>
      <c r="G44" s="117">
        <v>2008</v>
      </c>
      <c r="H44" s="118" t="s">
        <v>92</v>
      </c>
      <c r="I44" s="117">
        <v>5</v>
      </c>
      <c r="J44" s="117">
        <v>4</v>
      </c>
      <c r="K44" s="179">
        <v>2976.1</v>
      </c>
      <c r="L44" s="179">
        <v>2790.87</v>
      </c>
      <c r="M44" s="179">
        <v>2790.87</v>
      </c>
      <c r="N44" s="117">
        <v>102</v>
      </c>
      <c r="O44" s="121">
        <f>'раздел 2 н'!C34</f>
        <v>7605302.4199999999</v>
      </c>
      <c r="P44" s="123" t="s">
        <v>138</v>
      </c>
      <c r="Q44" s="123" t="s">
        <v>138</v>
      </c>
      <c r="R44" s="123" t="s">
        <v>138</v>
      </c>
      <c r="S44" s="121">
        <f t="shared" si="5"/>
        <v>7605302.4199999999</v>
      </c>
      <c r="T44" s="123" t="s">
        <v>138</v>
      </c>
      <c r="U44" s="120">
        <f t="shared" si="6"/>
        <v>2725.0650943970877</v>
      </c>
      <c r="V44" s="121">
        <v>11145</v>
      </c>
      <c r="W44" s="138" t="s">
        <v>81</v>
      </c>
      <c r="X44" s="138" t="s">
        <v>81</v>
      </c>
      <c r="Y44" s="68">
        <v>226995.96</v>
      </c>
      <c r="Z44" s="68">
        <v>109039.01</v>
      </c>
    </row>
    <row r="45" spans="1:27" s="69" customFormat="1" ht="21.95" customHeight="1" x14ac:dyDescent="0.25">
      <c r="A45" s="117">
        <f t="shared" ref="A45:A48" si="7">A44+1</f>
        <v>3</v>
      </c>
      <c r="B45" s="119" t="s">
        <v>93</v>
      </c>
      <c r="C45" s="117" t="s">
        <v>64</v>
      </c>
      <c r="D45" s="117" t="s">
        <v>68</v>
      </c>
      <c r="E45" s="117"/>
      <c r="F45" s="117">
        <v>1962</v>
      </c>
      <c r="G45" s="117">
        <v>2009</v>
      </c>
      <c r="H45" s="117" t="s">
        <v>36</v>
      </c>
      <c r="I45" s="117">
        <v>4</v>
      </c>
      <c r="J45" s="117">
        <v>4</v>
      </c>
      <c r="K45" s="179">
        <v>3377.4</v>
      </c>
      <c r="L45" s="179">
        <v>3109.5</v>
      </c>
      <c r="M45" s="181">
        <v>2498.8000000000002</v>
      </c>
      <c r="N45" s="117">
        <v>89</v>
      </c>
      <c r="O45" s="121">
        <f>'раздел 2 н'!C35</f>
        <v>16285962.18</v>
      </c>
      <c r="P45" s="123" t="s">
        <v>138</v>
      </c>
      <c r="Q45" s="123" t="s">
        <v>138</v>
      </c>
      <c r="R45" s="123" t="s">
        <v>138</v>
      </c>
      <c r="S45" s="121">
        <f t="shared" si="5"/>
        <v>16285962.18</v>
      </c>
      <c r="T45" s="123" t="s">
        <v>138</v>
      </c>
      <c r="U45" s="120">
        <f t="shared" si="6"/>
        <v>5237.4858273034251</v>
      </c>
      <c r="V45" s="121">
        <v>12387</v>
      </c>
      <c r="W45" s="138" t="s">
        <v>81</v>
      </c>
      <c r="X45" s="138" t="s">
        <v>81</v>
      </c>
      <c r="Y45" s="68">
        <v>328663.5</v>
      </c>
      <c r="Z45" s="68">
        <v>235822.15</v>
      </c>
    </row>
    <row r="46" spans="1:27" s="69" customFormat="1" ht="21.95" customHeight="1" x14ac:dyDescent="0.25">
      <c r="A46" s="117">
        <f t="shared" si="7"/>
        <v>4</v>
      </c>
      <c r="B46" s="119" t="s">
        <v>94</v>
      </c>
      <c r="C46" s="117" t="s">
        <v>64</v>
      </c>
      <c r="D46" s="117" t="s">
        <v>68</v>
      </c>
      <c r="E46" s="117"/>
      <c r="F46" s="117">
        <v>1936</v>
      </c>
      <c r="G46" s="117">
        <v>2008</v>
      </c>
      <c r="H46" s="117" t="s">
        <v>10</v>
      </c>
      <c r="I46" s="117">
        <v>4</v>
      </c>
      <c r="J46" s="117">
        <v>7</v>
      </c>
      <c r="K46" s="179">
        <v>4657</v>
      </c>
      <c r="L46" s="179">
        <v>3505.7</v>
      </c>
      <c r="M46" s="179">
        <v>2089</v>
      </c>
      <c r="N46" s="117">
        <v>100</v>
      </c>
      <c r="O46" s="121">
        <f>'раздел 2 н'!C36</f>
        <v>22985201.539999999</v>
      </c>
      <c r="P46" s="123" t="s">
        <v>138</v>
      </c>
      <c r="Q46" s="123" t="s">
        <v>138</v>
      </c>
      <c r="R46" s="123" t="s">
        <v>138</v>
      </c>
      <c r="S46" s="121">
        <f t="shared" si="5"/>
        <v>22985201.539999999</v>
      </c>
      <c r="T46" s="123" t="s">
        <v>138</v>
      </c>
      <c r="U46" s="120">
        <f t="shared" si="6"/>
        <v>6556.5226745015261</v>
      </c>
      <c r="V46" s="121">
        <v>12387</v>
      </c>
      <c r="W46" s="138" t="s">
        <v>81</v>
      </c>
      <c r="X46" s="138" t="s">
        <v>81</v>
      </c>
      <c r="Y46" s="68">
        <v>315115.53999999998</v>
      </c>
      <c r="Z46" s="68">
        <v>335025.90000000002</v>
      </c>
    </row>
    <row r="47" spans="1:27" s="69" customFormat="1" ht="21.95" customHeight="1" x14ac:dyDescent="0.25">
      <c r="A47" s="117">
        <f t="shared" si="7"/>
        <v>5</v>
      </c>
      <c r="B47" s="119" t="s">
        <v>95</v>
      </c>
      <c r="C47" s="117" t="s">
        <v>64</v>
      </c>
      <c r="D47" s="117" t="s">
        <v>68</v>
      </c>
      <c r="E47" s="117"/>
      <c r="F47" s="117">
        <v>1939</v>
      </c>
      <c r="G47" s="117">
        <v>2009</v>
      </c>
      <c r="H47" s="117" t="s">
        <v>10</v>
      </c>
      <c r="I47" s="117">
        <v>5</v>
      </c>
      <c r="J47" s="117">
        <v>8</v>
      </c>
      <c r="K47" s="179">
        <v>6598.1</v>
      </c>
      <c r="L47" s="179">
        <v>4718.67</v>
      </c>
      <c r="M47" s="179">
        <v>4052.2</v>
      </c>
      <c r="N47" s="117">
        <v>100</v>
      </c>
      <c r="O47" s="121">
        <f>'раздел 2 н'!C37</f>
        <v>13508741.58</v>
      </c>
      <c r="P47" s="123" t="s">
        <v>138</v>
      </c>
      <c r="Q47" s="123" t="s">
        <v>138</v>
      </c>
      <c r="R47" s="123" t="s">
        <v>138</v>
      </c>
      <c r="S47" s="121">
        <f t="shared" si="5"/>
        <v>13508741.58</v>
      </c>
      <c r="T47" s="123" t="s">
        <v>138</v>
      </c>
      <c r="U47" s="120">
        <f t="shared" si="6"/>
        <v>2862.8282079484261</v>
      </c>
      <c r="V47" s="121">
        <v>11149</v>
      </c>
      <c r="W47" s="138" t="s">
        <v>81</v>
      </c>
      <c r="X47" s="138" t="s">
        <v>81</v>
      </c>
      <c r="Y47" s="68">
        <v>301258.33</v>
      </c>
      <c r="Z47" s="68">
        <v>195184.48</v>
      </c>
    </row>
    <row r="48" spans="1:27" ht="21.95" customHeight="1" x14ac:dyDescent="0.25">
      <c r="A48" s="117">
        <f t="shared" si="7"/>
        <v>6</v>
      </c>
      <c r="B48" s="119" t="s">
        <v>118</v>
      </c>
      <c r="C48" s="118" t="s">
        <v>64</v>
      </c>
      <c r="D48" s="118" t="s">
        <v>68</v>
      </c>
      <c r="E48" s="118"/>
      <c r="F48" s="118">
        <v>1955</v>
      </c>
      <c r="G48" s="118">
        <v>2004</v>
      </c>
      <c r="H48" s="118" t="s">
        <v>10</v>
      </c>
      <c r="I48" s="118">
        <v>4</v>
      </c>
      <c r="J48" s="118">
        <v>3</v>
      </c>
      <c r="K48" s="182">
        <v>2377.5</v>
      </c>
      <c r="L48" s="181">
        <v>2172.1</v>
      </c>
      <c r="M48" s="182">
        <v>2050.9</v>
      </c>
      <c r="N48" s="122">
        <v>64</v>
      </c>
      <c r="O48" s="121">
        <f>'раздел 2 н'!C38</f>
        <v>1916009.41</v>
      </c>
      <c r="P48" s="123" t="s">
        <v>138</v>
      </c>
      <c r="Q48" s="123" t="s">
        <v>138</v>
      </c>
      <c r="R48" s="123" t="s">
        <v>138</v>
      </c>
      <c r="S48" s="120">
        <f>O48</f>
        <v>1916009.41</v>
      </c>
      <c r="T48" s="123" t="s">
        <v>138</v>
      </c>
      <c r="U48" s="120">
        <f>O48/L48</f>
        <v>882.1</v>
      </c>
      <c r="V48" s="120">
        <v>6357</v>
      </c>
      <c r="W48" s="124" t="s">
        <v>81</v>
      </c>
      <c r="X48" s="124" t="s">
        <v>81</v>
      </c>
    </row>
    <row r="49" spans="1:27" ht="21.95" customHeight="1" x14ac:dyDescent="0.25">
      <c r="A49" s="125"/>
      <c r="B49" s="126" t="s">
        <v>124</v>
      </c>
      <c r="C49" s="125"/>
      <c r="D49" s="125"/>
      <c r="E49" s="125"/>
      <c r="F49" s="125"/>
      <c r="G49" s="125"/>
      <c r="H49" s="125"/>
      <c r="I49" s="125"/>
      <c r="J49" s="125"/>
      <c r="K49" s="177">
        <f>SUM(K43:K48)</f>
        <v>22297.8</v>
      </c>
      <c r="L49" s="177">
        <f>SUM(L43:L48)</f>
        <v>18218.54</v>
      </c>
      <c r="M49" s="177">
        <f>SUM(M43:M48)</f>
        <v>15403.47</v>
      </c>
      <c r="N49" s="151">
        <f>SUM(N43:N48)</f>
        <v>538</v>
      </c>
      <c r="O49" s="144">
        <f>SUM(O43:O48)</f>
        <v>65412975.249999993</v>
      </c>
      <c r="P49" s="144"/>
      <c r="Q49" s="144"/>
      <c r="R49" s="144"/>
      <c r="S49" s="144">
        <f>SUM(S43:S48)</f>
        <v>65412975.249999993</v>
      </c>
      <c r="T49" s="144"/>
      <c r="U49" s="144"/>
      <c r="V49" s="144"/>
      <c r="W49" s="142"/>
      <c r="X49" s="142"/>
      <c r="Y49" s="57"/>
      <c r="Z49" s="57"/>
    </row>
    <row r="50" spans="1:27" ht="18" x14ac:dyDescent="0.25">
      <c r="A50" s="307"/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97"/>
      <c r="Y50" s="27"/>
      <c r="Z50" s="28"/>
      <c r="AA50" s="28"/>
    </row>
    <row r="51" spans="1:27" ht="39.75" customHeight="1" x14ac:dyDescent="0.25">
      <c r="A51" s="29"/>
      <c r="B51" s="30"/>
      <c r="C51" s="30"/>
      <c r="D51" s="30"/>
      <c r="E51" s="30"/>
      <c r="F51" s="29"/>
      <c r="G51" s="29"/>
      <c r="H51" s="31"/>
      <c r="I51" s="29"/>
      <c r="J51" s="29"/>
      <c r="K51" s="32"/>
      <c r="L51" s="32"/>
      <c r="M51" s="33"/>
      <c r="N51" s="32"/>
      <c r="O51" s="34"/>
      <c r="P51" s="34"/>
      <c r="Q51" s="34"/>
      <c r="R51" s="34"/>
      <c r="S51" s="34"/>
      <c r="T51" s="35"/>
      <c r="U51" s="36"/>
      <c r="V51" s="34"/>
      <c r="W51" s="37"/>
      <c r="X51" s="37"/>
      <c r="Y51" s="27"/>
      <c r="Z51" s="28"/>
      <c r="AA51" s="28"/>
    </row>
    <row r="52" spans="1:27" s="16" customFormat="1" ht="18" x14ac:dyDescent="0.25">
      <c r="A52" s="29"/>
      <c r="B52" s="38"/>
      <c r="C52" s="39"/>
      <c r="D52" s="39"/>
      <c r="E52" s="38"/>
      <c r="F52" s="29"/>
      <c r="G52" s="29"/>
      <c r="H52" s="34"/>
      <c r="I52" s="29"/>
      <c r="J52" s="29"/>
      <c r="K52" s="40"/>
      <c r="L52" s="40"/>
      <c r="M52" s="40"/>
      <c r="N52" s="40"/>
      <c r="O52" s="41"/>
      <c r="P52" s="34"/>
      <c r="Q52" s="34"/>
      <c r="R52" s="34"/>
      <c r="S52" s="41"/>
      <c r="T52" s="35"/>
      <c r="U52" s="36"/>
      <c r="V52" s="34"/>
      <c r="W52" s="37"/>
      <c r="X52" s="37"/>
      <c r="Y52" s="27"/>
      <c r="Z52" s="28"/>
      <c r="AA52" s="28"/>
    </row>
    <row r="53" spans="1:27" s="16" customFormat="1" ht="18" x14ac:dyDescent="0.25">
      <c r="A53" s="29"/>
      <c r="B53" s="26"/>
      <c r="C53" s="39"/>
      <c r="D53" s="39"/>
      <c r="E53" s="26"/>
      <c r="F53" s="29"/>
      <c r="G53" s="29"/>
      <c r="H53" s="34"/>
      <c r="I53" s="29"/>
      <c r="J53" s="29"/>
      <c r="K53" s="29"/>
      <c r="L53" s="29"/>
      <c r="M53" s="29"/>
      <c r="N53" s="29"/>
      <c r="O53" s="41"/>
      <c r="P53" s="34"/>
      <c r="Q53" s="34"/>
      <c r="R53" s="34"/>
      <c r="S53" s="41"/>
      <c r="T53" s="35"/>
      <c r="U53" s="36"/>
      <c r="V53" s="34"/>
      <c r="W53" s="37"/>
      <c r="X53" s="37"/>
      <c r="Y53" s="27"/>
      <c r="Z53" s="28"/>
      <c r="AA53" s="28"/>
    </row>
    <row r="54" spans="1:27" s="16" customFormat="1" ht="18" x14ac:dyDescent="0.25">
      <c r="A54" s="29"/>
      <c r="B54" s="26"/>
      <c r="C54" s="39"/>
      <c r="D54" s="39"/>
      <c r="E54" s="26"/>
      <c r="F54" s="29"/>
      <c r="G54" s="29"/>
      <c r="H54" s="34"/>
      <c r="I54" s="29"/>
      <c r="J54" s="29"/>
      <c r="K54" s="42"/>
      <c r="L54" s="42"/>
      <c r="M54" s="42"/>
      <c r="N54" s="43"/>
      <c r="O54" s="44"/>
      <c r="P54" s="34"/>
      <c r="Q54" s="34"/>
      <c r="R54" s="34"/>
      <c r="S54" s="44"/>
      <c r="T54" s="35"/>
      <c r="U54" s="36"/>
      <c r="V54" s="34"/>
      <c r="W54" s="37"/>
      <c r="X54" s="37"/>
      <c r="Y54" s="27"/>
      <c r="Z54" s="28"/>
      <c r="AA54" s="28"/>
    </row>
    <row r="55" spans="1:27" s="16" customFormat="1" ht="18" x14ac:dyDescent="0.25">
      <c r="A55" s="29"/>
      <c r="B55" s="26"/>
      <c r="C55" s="39"/>
      <c r="D55" s="39"/>
      <c r="E55" s="26"/>
      <c r="F55" s="29"/>
      <c r="G55" s="29"/>
      <c r="H55" s="34"/>
      <c r="I55" s="29"/>
      <c r="J55" s="29"/>
      <c r="K55" s="34"/>
      <c r="L55" s="34"/>
      <c r="M55" s="34"/>
      <c r="N55" s="29"/>
      <c r="O55" s="41"/>
      <c r="P55" s="34"/>
      <c r="Q55" s="34"/>
      <c r="R55" s="34"/>
      <c r="S55" s="41"/>
      <c r="T55" s="35"/>
      <c r="U55" s="36"/>
      <c r="V55" s="34"/>
      <c r="W55" s="37"/>
      <c r="X55" s="37"/>
      <c r="Y55" s="27"/>
      <c r="Z55" s="28"/>
      <c r="AA55" s="28"/>
    </row>
    <row r="56" spans="1:27" s="16" customFormat="1" ht="18" x14ac:dyDescent="0.25">
      <c r="A56" s="29"/>
      <c r="B56" s="26"/>
      <c r="C56" s="39"/>
      <c r="D56" s="39"/>
      <c r="E56" s="26"/>
      <c r="F56" s="29"/>
      <c r="G56" s="29"/>
      <c r="H56" s="34"/>
      <c r="I56" s="29"/>
      <c r="J56" s="29"/>
      <c r="K56" s="15"/>
      <c r="L56" s="15"/>
      <c r="M56" s="15"/>
      <c r="N56" s="15"/>
      <c r="O56" s="41"/>
      <c r="P56" s="34"/>
      <c r="Q56" s="34"/>
      <c r="R56" s="34"/>
      <c r="S56" s="41"/>
      <c r="T56" s="35"/>
      <c r="U56" s="36"/>
      <c r="V56" s="34"/>
      <c r="W56" s="37"/>
      <c r="X56" s="37"/>
      <c r="Y56" s="27"/>
      <c r="Z56" s="28"/>
      <c r="AA56" s="28"/>
    </row>
    <row r="57" spans="1:27" ht="18" x14ac:dyDescent="0.25">
      <c r="A57" s="29"/>
      <c r="B57" s="26"/>
      <c r="C57" s="39"/>
      <c r="D57" s="39"/>
      <c r="E57" s="26"/>
      <c r="F57" s="29"/>
      <c r="G57" s="29"/>
      <c r="H57" s="34"/>
      <c r="I57" s="29"/>
      <c r="J57" s="29"/>
      <c r="K57" s="15"/>
      <c r="L57" s="15"/>
      <c r="M57" s="15"/>
      <c r="N57" s="15"/>
      <c r="O57" s="45"/>
      <c r="P57" s="34"/>
      <c r="Q57" s="34"/>
      <c r="R57" s="34"/>
      <c r="S57" s="44"/>
      <c r="T57" s="35"/>
      <c r="U57" s="36"/>
      <c r="V57" s="34"/>
      <c r="W57" s="37"/>
      <c r="X57" s="37"/>
      <c r="Y57" s="27"/>
      <c r="Z57" s="28"/>
      <c r="AA57" s="28"/>
    </row>
    <row r="58" spans="1:27" s="16" customFormat="1" ht="18" x14ac:dyDescent="0.25">
      <c r="A58" s="29"/>
      <c r="B58" s="26"/>
      <c r="C58" s="39"/>
      <c r="D58" s="39"/>
      <c r="E58" s="26"/>
      <c r="F58" s="29"/>
      <c r="G58" s="29"/>
      <c r="H58" s="34"/>
      <c r="I58" s="29"/>
      <c r="J58" s="29"/>
      <c r="K58" s="15"/>
      <c r="L58" s="15"/>
      <c r="M58" s="15"/>
      <c r="N58" s="15"/>
      <c r="O58" s="41"/>
      <c r="P58" s="34"/>
      <c r="Q58" s="34"/>
      <c r="R58" s="34"/>
      <c r="S58" s="41"/>
      <c r="T58" s="35"/>
      <c r="U58" s="36"/>
      <c r="V58" s="34"/>
      <c r="W58" s="37"/>
      <c r="X58" s="37"/>
      <c r="Y58" s="27"/>
      <c r="Z58" s="28"/>
      <c r="AA58" s="28"/>
    </row>
    <row r="59" spans="1:27" s="16" customFormat="1" ht="18" x14ac:dyDescent="0.25">
      <c r="A59" s="29"/>
      <c r="B59" s="26"/>
      <c r="C59" s="39"/>
      <c r="D59" s="39"/>
      <c r="E59" s="39"/>
      <c r="F59" s="29"/>
      <c r="G59" s="29"/>
      <c r="H59" s="34"/>
      <c r="I59" s="29"/>
      <c r="J59" s="29"/>
      <c r="K59" s="34"/>
      <c r="L59" s="34"/>
      <c r="M59" s="34"/>
      <c r="N59" s="29"/>
      <c r="O59" s="44"/>
      <c r="P59" s="34"/>
      <c r="Q59" s="34"/>
      <c r="R59" s="34"/>
      <c r="S59" s="44"/>
      <c r="T59" s="35"/>
      <c r="U59" s="36"/>
      <c r="V59" s="34"/>
      <c r="W59" s="37"/>
      <c r="X59" s="37"/>
      <c r="Y59" s="27"/>
      <c r="Z59" s="28"/>
      <c r="AA59" s="28"/>
    </row>
    <row r="60" spans="1:27" ht="18.75" x14ac:dyDescent="0.3">
      <c r="A60" s="306"/>
      <c r="B60" s="306"/>
      <c r="C60" s="46"/>
      <c r="D60" s="46"/>
      <c r="E60" s="46"/>
      <c r="F60" s="26"/>
      <c r="G60" s="26"/>
      <c r="H60" s="47"/>
      <c r="I60" s="47"/>
      <c r="J60" s="47"/>
      <c r="K60" s="48"/>
      <c r="L60" s="48"/>
      <c r="M60" s="48"/>
      <c r="N60" s="48"/>
      <c r="O60" s="49"/>
      <c r="P60" s="49"/>
      <c r="Q60" s="49"/>
      <c r="R60" s="49"/>
      <c r="S60" s="50"/>
      <c r="T60" s="35"/>
      <c r="U60" s="36"/>
      <c r="V60" s="29"/>
      <c r="W60" s="26"/>
      <c r="X60" s="26"/>
      <c r="Y60" s="27"/>
      <c r="Z60" s="28"/>
      <c r="AA60" s="28"/>
    </row>
    <row r="61" spans="1:27" ht="18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8"/>
      <c r="Z61" s="28"/>
      <c r="AA61" s="28"/>
    </row>
    <row r="62" spans="1:27" s="16" customFormat="1" ht="18" x14ac:dyDescent="0.25">
      <c r="A62" s="29"/>
      <c r="B62" s="26"/>
      <c r="C62" s="39"/>
      <c r="D62" s="39"/>
      <c r="E62" s="39"/>
      <c r="F62" s="29"/>
      <c r="G62" s="29"/>
      <c r="H62" s="34"/>
      <c r="I62" s="29"/>
      <c r="J62" s="29"/>
      <c r="K62" s="29"/>
      <c r="L62" s="29"/>
      <c r="M62" s="29"/>
      <c r="N62" s="29"/>
      <c r="O62" s="41"/>
      <c r="P62" s="34"/>
      <c r="Q62" s="34"/>
      <c r="R62" s="34"/>
      <c r="S62" s="41"/>
      <c r="T62" s="35"/>
      <c r="U62" s="36"/>
      <c r="V62" s="36"/>
      <c r="W62" s="37"/>
      <c r="X62" s="37"/>
      <c r="Y62" s="27"/>
      <c r="Z62" s="27"/>
      <c r="AA62" s="28"/>
    </row>
    <row r="63" spans="1:27" ht="18" x14ac:dyDescent="0.25">
      <c r="A63" s="29"/>
      <c r="B63" s="26"/>
      <c r="C63" s="39"/>
      <c r="D63" s="39"/>
      <c r="E63" s="39"/>
      <c r="F63" s="29"/>
      <c r="G63" s="29"/>
      <c r="H63" s="34"/>
      <c r="I63" s="29"/>
      <c r="J63" s="29"/>
      <c r="K63" s="34"/>
      <c r="L63" s="34"/>
      <c r="M63" s="34"/>
      <c r="N63" s="51"/>
      <c r="O63" s="41"/>
      <c r="P63" s="34"/>
      <c r="Q63" s="34"/>
      <c r="R63" s="34"/>
      <c r="S63" s="34"/>
      <c r="T63" s="35"/>
      <c r="U63" s="36"/>
      <c r="V63" s="34"/>
      <c r="W63" s="37"/>
      <c r="X63" s="37"/>
      <c r="Y63" s="27"/>
      <c r="Z63" s="27"/>
      <c r="AA63" s="28"/>
    </row>
    <row r="64" spans="1:27" ht="18" x14ac:dyDescent="0.25">
      <c r="A64" s="29"/>
      <c r="B64" s="52"/>
      <c r="C64" s="39"/>
      <c r="D64" s="39"/>
      <c r="E64" s="39"/>
      <c r="F64" s="51"/>
      <c r="G64" s="53"/>
      <c r="H64" s="34"/>
      <c r="I64" s="51"/>
      <c r="J64" s="51"/>
      <c r="K64" s="54"/>
      <c r="L64" s="54"/>
      <c r="M64" s="54"/>
      <c r="N64" s="51"/>
      <c r="O64" s="34"/>
      <c r="P64" s="34"/>
      <c r="Q64" s="34"/>
      <c r="R64" s="34"/>
      <c r="S64" s="34"/>
      <c r="T64" s="35"/>
      <c r="U64" s="34"/>
      <c r="V64" s="34"/>
      <c r="W64" s="37"/>
      <c r="X64" s="29"/>
      <c r="Y64" s="27"/>
      <c r="Z64" s="27"/>
      <c r="AA64" s="28"/>
    </row>
    <row r="65" spans="1:27" ht="18" x14ac:dyDescent="0.25">
      <c r="A65" s="29"/>
      <c r="B65" s="55"/>
      <c r="C65" s="39"/>
      <c r="D65" s="39"/>
      <c r="E65" s="39"/>
      <c r="F65" s="51"/>
      <c r="G65" s="53"/>
      <c r="H65" s="34"/>
      <c r="I65" s="51"/>
      <c r="J65" s="51"/>
      <c r="K65" s="34"/>
      <c r="L65" s="34"/>
      <c r="M65" s="34"/>
      <c r="N65" s="51"/>
      <c r="O65" s="34"/>
      <c r="P65" s="34"/>
      <c r="Q65" s="34"/>
      <c r="R65" s="34"/>
      <c r="S65" s="34"/>
      <c r="T65" s="35"/>
      <c r="U65" s="34"/>
      <c r="V65" s="34"/>
      <c r="W65" s="37"/>
      <c r="X65" s="29"/>
      <c r="Y65" s="27"/>
      <c r="Z65" s="27"/>
      <c r="AA65" s="28"/>
    </row>
    <row r="66" spans="1:27" ht="18" x14ac:dyDescent="0.25">
      <c r="A66" s="29"/>
      <c r="B66" s="52"/>
      <c r="C66" s="39"/>
      <c r="D66" s="39"/>
      <c r="E66" s="39"/>
      <c r="F66" s="51"/>
      <c r="G66" s="53"/>
      <c r="H66" s="34"/>
      <c r="I66" s="51"/>
      <c r="J66" s="51"/>
      <c r="K66" s="34"/>
      <c r="L66" s="34"/>
      <c r="M66" s="34"/>
      <c r="N66" s="51"/>
      <c r="O66" s="34"/>
      <c r="P66" s="34"/>
      <c r="Q66" s="34"/>
      <c r="R66" s="34"/>
      <c r="S66" s="34"/>
      <c r="T66" s="35"/>
      <c r="U66" s="34"/>
      <c r="V66" s="34"/>
      <c r="W66" s="37"/>
      <c r="X66" s="29"/>
      <c r="Y66" s="27"/>
      <c r="Z66" s="27"/>
      <c r="AA66" s="28"/>
    </row>
    <row r="67" spans="1:27" ht="18" x14ac:dyDescent="0.25">
      <c r="A67" s="29"/>
      <c r="B67" s="26"/>
      <c r="C67" s="39"/>
      <c r="D67" s="39"/>
      <c r="E67" s="39"/>
      <c r="F67" s="29"/>
      <c r="G67" s="29"/>
      <c r="H67" s="34"/>
      <c r="I67" s="29"/>
      <c r="J67" s="29"/>
      <c r="K67" s="34"/>
      <c r="L67" s="34"/>
      <c r="M67" s="34"/>
      <c r="N67" s="29"/>
      <c r="O67" s="56"/>
      <c r="P67" s="34"/>
      <c r="Q67" s="34"/>
      <c r="R67" s="34"/>
      <c r="S67" s="56"/>
      <c r="T67" s="35"/>
      <c r="U67" s="36"/>
      <c r="V67" s="34"/>
      <c r="W67" s="37"/>
      <c r="X67" s="37"/>
      <c r="Y67" s="27"/>
      <c r="Z67" s="27"/>
      <c r="AA67" s="28"/>
    </row>
    <row r="68" spans="1:27" ht="18" x14ac:dyDescent="0.25">
      <c r="A68" s="29"/>
      <c r="B68" s="52"/>
      <c r="C68" s="39"/>
      <c r="D68" s="39"/>
      <c r="E68" s="39"/>
      <c r="F68" s="51"/>
      <c r="G68" s="53"/>
      <c r="H68" s="34"/>
      <c r="I68" s="51"/>
      <c r="J68" s="51"/>
      <c r="K68" s="34"/>
      <c r="L68" s="34"/>
      <c r="M68" s="34"/>
      <c r="N68" s="51"/>
      <c r="O68" s="34"/>
      <c r="P68" s="34"/>
      <c r="Q68" s="34"/>
      <c r="R68" s="34"/>
      <c r="S68" s="34"/>
      <c r="T68" s="35"/>
      <c r="U68" s="34"/>
      <c r="V68" s="34"/>
      <c r="W68" s="37"/>
      <c r="X68" s="29"/>
      <c r="Y68" s="27"/>
      <c r="Z68" s="27"/>
      <c r="AA68" s="28"/>
    </row>
    <row r="69" spans="1:27" ht="18.75" x14ac:dyDescent="0.3">
      <c r="A69" s="306"/>
      <c r="B69" s="306"/>
      <c r="C69" s="49"/>
      <c r="D69" s="49"/>
      <c r="E69" s="49"/>
      <c r="F69" s="26"/>
      <c r="G69" s="26"/>
      <c r="H69" s="47"/>
      <c r="I69" s="47"/>
      <c r="J69" s="47"/>
      <c r="K69" s="48"/>
      <c r="L69" s="48"/>
      <c r="M69" s="48"/>
      <c r="N69" s="48"/>
      <c r="O69" s="49"/>
      <c r="P69" s="49"/>
      <c r="Q69" s="49"/>
      <c r="R69" s="49"/>
      <c r="S69" s="49"/>
      <c r="T69" s="35"/>
      <c r="U69" s="36"/>
      <c r="V69" s="29"/>
      <c r="W69" s="26"/>
      <c r="X69" s="26"/>
      <c r="Y69" s="27"/>
      <c r="Z69" s="28"/>
      <c r="AA69" s="28"/>
    </row>
    <row r="70" spans="1:27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</row>
    <row r="71" spans="1:27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</row>
    <row r="72" spans="1:27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</row>
    <row r="73" spans="1:27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</sheetData>
  <mergeCells count="34">
    <mergeCell ref="A69:B69"/>
    <mergeCell ref="A50:W50"/>
    <mergeCell ref="A60:B60"/>
    <mergeCell ref="T3:W3"/>
    <mergeCell ref="T5:W5"/>
    <mergeCell ref="U16:U17"/>
    <mergeCell ref="V16:V17"/>
    <mergeCell ref="W16:W17"/>
    <mergeCell ref="F16:G16"/>
    <mergeCell ref="P4:R4"/>
    <mergeCell ref="O5:R5"/>
    <mergeCell ref="S4:W4"/>
    <mergeCell ref="S8:X8"/>
    <mergeCell ref="B10:W13"/>
    <mergeCell ref="B15:W15"/>
    <mergeCell ref="E16:E17"/>
    <mergeCell ref="V1:X1"/>
    <mergeCell ref="P2:R2"/>
    <mergeCell ref="T2:X2"/>
    <mergeCell ref="X16:X17"/>
    <mergeCell ref="A19:X19"/>
    <mergeCell ref="A31:X31"/>
    <mergeCell ref="A42:X42"/>
    <mergeCell ref="A16:A17"/>
    <mergeCell ref="B16:B17"/>
    <mergeCell ref="J16:J17"/>
    <mergeCell ref="H16:H17"/>
    <mergeCell ref="I16:I17"/>
    <mergeCell ref="C16:C17"/>
    <mergeCell ref="D16:D17"/>
    <mergeCell ref="K16:K17"/>
    <mergeCell ref="L16:M16"/>
    <mergeCell ref="N16:N17"/>
    <mergeCell ref="O16:T16"/>
  </mergeCells>
  <pageMargins left="0.98425196850393704" right="0.59055118110236227" top="0.78740157480314965" bottom="0.78740157480314965" header="0.51181102362204722" footer="0.51181102362204722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L43"/>
  <sheetViews>
    <sheetView view="pageBreakPreview" topLeftCell="A7" zoomScale="58" zoomScaleNormal="64" zoomScaleSheetLayoutView="58" zoomScalePageLayoutView="60" workbookViewId="0">
      <selection activeCell="S38" sqref="S38"/>
    </sheetView>
  </sheetViews>
  <sheetFormatPr defaultRowHeight="15" x14ac:dyDescent="0.25"/>
  <cols>
    <col min="1" max="1" width="5.85546875" bestFit="1" customWidth="1"/>
    <col min="2" max="2" width="46.42578125" customWidth="1"/>
    <col min="3" max="3" width="25.140625" customWidth="1"/>
    <col min="4" max="4" width="23" customWidth="1"/>
    <col min="5" max="9" width="7.28515625" bestFit="1" customWidth="1"/>
    <col min="10" max="10" width="23" bestFit="1" customWidth="1"/>
    <col min="11" max="11" width="7.28515625" bestFit="1" customWidth="1"/>
    <col min="12" max="12" width="8.5703125" bestFit="1" customWidth="1"/>
    <col min="13" max="13" width="22.28515625" customWidth="1"/>
    <col min="14" max="14" width="17.5703125" bestFit="1" customWidth="1"/>
    <col min="15" max="15" width="24.5703125" bestFit="1" customWidth="1"/>
    <col min="16" max="16" width="8.28515625" bestFit="1" customWidth="1"/>
    <col min="17" max="17" width="7.28515625" bestFit="1" customWidth="1"/>
    <col min="18" max="18" width="15.85546875" bestFit="1" customWidth="1"/>
    <col min="19" max="19" width="24.5703125" bestFit="1" customWidth="1"/>
    <col min="20" max="20" width="9.7109375" customWidth="1"/>
    <col min="21" max="21" width="7.28515625" bestFit="1" customWidth="1"/>
    <col min="22" max="22" width="22" customWidth="1"/>
    <col min="23" max="23" width="10" customWidth="1"/>
    <col min="24" max="24" width="7.28515625" bestFit="1" customWidth="1"/>
    <col min="25" max="25" width="8.28515625" bestFit="1" customWidth="1"/>
    <col min="26" max="26" width="7.28515625" bestFit="1" customWidth="1"/>
    <col min="27" max="27" width="19.85546875" customWidth="1"/>
    <col min="28" max="28" width="27.42578125" customWidth="1"/>
    <col min="29" max="29" width="19.7109375" customWidth="1"/>
    <col min="30" max="30" width="39.140625" customWidth="1"/>
  </cols>
  <sheetData>
    <row r="2" spans="1:29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18"/>
      <c r="T2" s="318"/>
      <c r="U2" s="318"/>
      <c r="V2" s="318"/>
      <c r="W2" s="318"/>
      <c r="X2" s="318"/>
      <c r="Y2" s="318"/>
      <c r="Z2" s="318"/>
      <c r="AA2" s="318"/>
      <c r="AB2" s="318"/>
    </row>
    <row r="3" spans="1:29" ht="36" customHeight="1" x14ac:dyDescent="0.25">
      <c r="A3" s="319" t="s">
        <v>107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</row>
    <row r="4" spans="1:29" ht="43.5" customHeight="1" x14ac:dyDescent="0.25">
      <c r="A4" s="320" t="s">
        <v>38</v>
      </c>
      <c r="B4" s="320" t="s">
        <v>1</v>
      </c>
      <c r="C4" s="321" t="s">
        <v>39</v>
      </c>
      <c r="D4" s="316" t="s">
        <v>40</v>
      </c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 t="s">
        <v>41</v>
      </c>
      <c r="W4" s="316"/>
      <c r="X4" s="316"/>
      <c r="Y4" s="316"/>
      <c r="Z4" s="316"/>
      <c r="AA4" s="316"/>
      <c r="AB4" s="316"/>
      <c r="AC4" s="316"/>
    </row>
    <row r="5" spans="1:29" ht="18" customHeight="1" x14ac:dyDescent="0.25">
      <c r="A5" s="320"/>
      <c r="B5" s="320"/>
      <c r="C5" s="322"/>
      <c r="D5" s="324" t="s">
        <v>42</v>
      </c>
      <c r="E5" s="325"/>
      <c r="F5" s="325"/>
      <c r="G5" s="325"/>
      <c r="H5" s="325"/>
      <c r="I5" s="325"/>
      <c r="J5" s="325"/>
      <c r="K5" s="326"/>
      <c r="L5" s="327" t="s">
        <v>43</v>
      </c>
      <c r="M5" s="328"/>
      <c r="N5" s="331" t="s">
        <v>44</v>
      </c>
      <c r="O5" s="332"/>
      <c r="P5" s="327" t="s">
        <v>45</v>
      </c>
      <c r="Q5" s="328"/>
      <c r="R5" s="331" t="s">
        <v>46</v>
      </c>
      <c r="S5" s="332"/>
      <c r="T5" s="331" t="s">
        <v>47</v>
      </c>
      <c r="U5" s="332"/>
      <c r="V5" s="335" t="s">
        <v>48</v>
      </c>
      <c r="W5" s="337" t="s">
        <v>49</v>
      </c>
      <c r="X5" s="338"/>
      <c r="Y5" s="337" t="s">
        <v>50</v>
      </c>
      <c r="Z5" s="338"/>
      <c r="AA5" s="335" t="s">
        <v>77</v>
      </c>
      <c r="AB5" s="342" t="s">
        <v>78</v>
      </c>
      <c r="AC5" s="317" t="s">
        <v>79</v>
      </c>
    </row>
    <row r="6" spans="1:29" ht="208.5" customHeight="1" x14ac:dyDescent="0.25">
      <c r="A6" s="320"/>
      <c r="B6" s="320"/>
      <c r="C6" s="323"/>
      <c r="D6" s="60" t="s">
        <v>51</v>
      </c>
      <c r="E6" s="60" t="s">
        <v>52</v>
      </c>
      <c r="F6" s="60" t="s">
        <v>53</v>
      </c>
      <c r="G6" s="60" t="s">
        <v>54</v>
      </c>
      <c r="H6" s="60" t="s">
        <v>55</v>
      </c>
      <c r="I6" s="60" t="s">
        <v>56</v>
      </c>
      <c r="J6" s="60" t="s">
        <v>57</v>
      </c>
      <c r="K6" s="60" t="s">
        <v>58</v>
      </c>
      <c r="L6" s="329"/>
      <c r="M6" s="330"/>
      <c r="N6" s="333"/>
      <c r="O6" s="334"/>
      <c r="P6" s="329"/>
      <c r="Q6" s="330"/>
      <c r="R6" s="333"/>
      <c r="S6" s="334"/>
      <c r="T6" s="333"/>
      <c r="U6" s="334"/>
      <c r="V6" s="336"/>
      <c r="W6" s="333"/>
      <c r="X6" s="334"/>
      <c r="Y6" s="333"/>
      <c r="Z6" s="334"/>
      <c r="AA6" s="336"/>
      <c r="AB6" s="343"/>
      <c r="AC6" s="317"/>
    </row>
    <row r="7" spans="1:29" ht="18" x14ac:dyDescent="0.25">
      <c r="A7" s="320"/>
      <c r="B7" s="320"/>
      <c r="C7" s="61" t="s">
        <v>59</v>
      </c>
      <c r="D7" s="61" t="s">
        <v>59</v>
      </c>
      <c r="E7" s="61" t="s">
        <v>59</v>
      </c>
      <c r="F7" s="61" t="s">
        <v>59</v>
      </c>
      <c r="G7" s="61" t="s">
        <v>59</v>
      </c>
      <c r="H7" s="61" t="s">
        <v>59</v>
      </c>
      <c r="I7" s="61" t="s">
        <v>59</v>
      </c>
      <c r="J7" s="61" t="s">
        <v>59</v>
      </c>
      <c r="K7" s="61" t="s">
        <v>59</v>
      </c>
      <c r="L7" s="61" t="s">
        <v>60</v>
      </c>
      <c r="M7" s="61" t="s">
        <v>59</v>
      </c>
      <c r="N7" s="61" t="s">
        <v>61</v>
      </c>
      <c r="O7" s="61" t="s">
        <v>59</v>
      </c>
      <c r="P7" s="61" t="s">
        <v>61</v>
      </c>
      <c r="Q7" s="61" t="s">
        <v>59</v>
      </c>
      <c r="R7" s="61" t="s">
        <v>61</v>
      </c>
      <c r="S7" s="61" t="s">
        <v>59</v>
      </c>
      <c r="T7" s="61" t="s">
        <v>62</v>
      </c>
      <c r="U7" s="61" t="s">
        <v>59</v>
      </c>
      <c r="V7" s="61" t="s">
        <v>59</v>
      </c>
      <c r="W7" s="61" t="s">
        <v>61</v>
      </c>
      <c r="X7" s="61" t="s">
        <v>59</v>
      </c>
      <c r="Y7" s="61" t="s">
        <v>61</v>
      </c>
      <c r="Z7" s="61" t="s">
        <v>59</v>
      </c>
      <c r="AA7" s="61" t="s">
        <v>59</v>
      </c>
      <c r="AB7" s="61" t="s">
        <v>63</v>
      </c>
      <c r="AC7" s="62" t="s">
        <v>59</v>
      </c>
    </row>
    <row r="8" spans="1:29" ht="18" customHeight="1" x14ac:dyDescent="0.25">
      <c r="A8" s="63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63">
        <v>9</v>
      </c>
      <c r="J8" s="63">
        <v>10</v>
      </c>
      <c r="K8" s="63">
        <v>11</v>
      </c>
      <c r="L8" s="63">
        <v>12</v>
      </c>
      <c r="M8" s="63">
        <v>13</v>
      </c>
      <c r="N8" s="63">
        <v>14</v>
      </c>
      <c r="O8" s="63">
        <v>15</v>
      </c>
      <c r="P8" s="63">
        <v>16</v>
      </c>
      <c r="Q8" s="63">
        <v>17</v>
      </c>
      <c r="R8" s="63">
        <v>18</v>
      </c>
      <c r="S8" s="63">
        <v>19</v>
      </c>
      <c r="T8" s="63">
        <v>20</v>
      </c>
      <c r="U8" s="63">
        <v>21</v>
      </c>
      <c r="V8" s="63">
        <v>22</v>
      </c>
      <c r="W8" s="63">
        <v>23</v>
      </c>
      <c r="X8" s="63">
        <v>24</v>
      </c>
      <c r="Y8" s="63">
        <v>25</v>
      </c>
      <c r="Z8" s="63">
        <v>26</v>
      </c>
      <c r="AA8" s="63">
        <v>27</v>
      </c>
      <c r="AB8" s="63">
        <v>28</v>
      </c>
      <c r="AC8" s="64">
        <v>29</v>
      </c>
    </row>
    <row r="9" spans="1:29" ht="27" customHeight="1" x14ac:dyDescent="0.25">
      <c r="A9" s="344">
        <v>2017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6"/>
    </row>
    <row r="10" spans="1:29" s="70" customFormat="1" ht="27" customHeight="1" x14ac:dyDescent="0.25">
      <c r="A10" s="14">
        <v>1</v>
      </c>
      <c r="B10" s="105" t="s">
        <v>125</v>
      </c>
      <c r="C10" s="74">
        <v>1638132</v>
      </c>
      <c r="D10" s="74" t="s">
        <v>138</v>
      </c>
      <c r="E10" s="74" t="s">
        <v>138</v>
      </c>
      <c r="F10" s="74" t="s">
        <v>138</v>
      </c>
      <c r="G10" s="74" t="s">
        <v>138</v>
      </c>
      <c r="H10" s="74" t="s">
        <v>138</v>
      </c>
      <c r="I10" s="74" t="s">
        <v>138</v>
      </c>
      <c r="J10" s="74" t="s">
        <v>138</v>
      </c>
      <c r="K10" s="74" t="s">
        <v>138</v>
      </c>
      <c r="L10" s="74" t="s">
        <v>138</v>
      </c>
      <c r="M10" s="74" t="s">
        <v>138</v>
      </c>
      <c r="N10" s="75">
        <v>1033</v>
      </c>
      <c r="O10" s="74">
        <v>1638132</v>
      </c>
      <c r="P10" s="74" t="s">
        <v>138</v>
      </c>
      <c r="Q10" s="74" t="s">
        <v>138</v>
      </c>
      <c r="R10" s="74" t="s">
        <v>138</v>
      </c>
      <c r="S10" s="74" t="s">
        <v>138</v>
      </c>
      <c r="T10" s="74" t="s">
        <v>138</v>
      </c>
      <c r="U10" s="74" t="s">
        <v>138</v>
      </c>
      <c r="V10" s="74" t="s">
        <v>138</v>
      </c>
      <c r="W10" s="74" t="s">
        <v>138</v>
      </c>
      <c r="X10" s="74" t="s">
        <v>138</v>
      </c>
      <c r="Y10" s="74" t="s">
        <v>138</v>
      </c>
      <c r="Z10" s="74" t="s">
        <v>138</v>
      </c>
      <c r="AA10" s="74" t="s">
        <v>138</v>
      </c>
      <c r="AB10" s="74" t="s">
        <v>138</v>
      </c>
      <c r="AC10" s="74" t="s">
        <v>138</v>
      </c>
    </row>
    <row r="11" spans="1:29" s="70" customFormat="1" ht="27" customHeight="1" x14ac:dyDescent="0.25">
      <c r="A11" s="14">
        <v>2</v>
      </c>
      <c r="B11" s="105" t="s">
        <v>126</v>
      </c>
      <c r="C11" s="74">
        <v>1820486.55</v>
      </c>
      <c r="D11" s="74" t="s">
        <v>138</v>
      </c>
      <c r="E11" s="74" t="s">
        <v>138</v>
      </c>
      <c r="F11" s="74" t="s">
        <v>138</v>
      </c>
      <c r="G11" s="74" t="s">
        <v>138</v>
      </c>
      <c r="H11" s="74" t="s">
        <v>138</v>
      </c>
      <c r="I11" s="74" t="s">
        <v>138</v>
      </c>
      <c r="J11" s="74" t="s">
        <v>138</v>
      </c>
      <c r="K11" s="74" t="s">
        <v>138</v>
      </c>
      <c r="L11" s="74" t="s">
        <v>138</v>
      </c>
      <c r="M11" s="74" t="s">
        <v>138</v>
      </c>
      <c r="N11" s="75">
        <v>499</v>
      </c>
      <c r="O11" s="74">
        <v>1820486.55</v>
      </c>
      <c r="P11" s="74" t="s">
        <v>138</v>
      </c>
      <c r="Q11" s="74" t="s">
        <v>138</v>
      </c>
      <c r="R11" s="74" t="s">
        <v>138</v>
      </c>
      <c r="S11" s="74" t="s">
        <v>138</v>
      </c>
      <c r="T11" s="74" t="s">
        <v>138</v>
      </c>
      <c r="U11" s="74" t="s">
        <v>138</v>
      </c>
      <c r="V11" s="74" t="s">
        <v>138</v>
      </c>
      <c r="W11" s="74" t="s">
        <v>138</v>
      </c>
      <c r="X11" s="74" t="s">
        <v>138</v>
      </c>
      <c r="Y11" s="74" t="s">
        <v>138</v>
      </c>
      <c r="Z11" s="74" t="s">
        <v>138</v>
      </c>
      <c r="AA11" s="74" t="s">
        <v>138</v>
      </c>
      <c r="AB11" s="74" t="s">
        <v>138</v>
      </c>
      <c r="AC11" s="74" t="s">
        <v>138</v>
      </c>
    </row>
    <row r="12" spans="1:29" s="70" customFormat="1" ht="27" customHeight="1" x14ac:dyDescent="0.25">
      <c r="A12" s="14">
        <v>3</v>
      </c>
      <c r="B12" s="105" t="s">
        <v>127</v>
      </c>
      <c r="C12" s="74">
        <v>3080874.34</v>
      </c>
      <c r="D12" s="74" t="s">
        <v>138</v>
      </c>
      <c r="E12" s="74" t="s">
        <v>138</v>
      </c>
      <c r="F12" s="74" t="s">
        <v>138</v>
      </c>
      <c r="G12" s="74" t="s">
        <v>138</v>
      </c>
      <c r="H12" s="74" t="s">
        <v>138</v>
      </c>
      <c r="I12" s="74" t="s">
        <v>138</v>
      </c>
      <c r="J12" s="74" t="s">
        <v>138</v>
      </c>
      <c r="K12" s="74" t="s">
        <v>138</v>
      </c>
      <c r="L12" s="74" t="s">
        <v>138</v>
      </c>
      <c r="M12" s="74" t="s">
        <v>138</v>
      </c>
      <c r="N12" s="75">
        <v>721</v>
      </c>
      <c r="O12" s="74">
        <v>3080874.34</v>
      </c>
      <c r="P12" s="74" t="s">
        <v>138</v>
      </c>
      <c r="Q12" s="74" t="s">
        <v>138</v>
      </c>
      <c r="R12" s="74" t="s">
        <v>138</v>
      </c>
      <c r="S12" s="74" t="s">
        <v>138</v>
      </c>
      <c r="T12" s="74" t="s">
        <v>138</v>
      </c>
      <c r="U12" s="74" t="s">
        <v>138</v>
      </c>
      <c r="V12" s="74" t="s">
        <v>138</v>
      </c>
      <c r="W12" s="74" t="s">
        <v>138</v>
      </c>
      <c r="X12" s="74" t="s">
        <v>138</v>
      </c>
      <c r="Y12" s="74" t="s">
        <v>138</v>
      </c>
      <c r="Z12" s="74" t="s">
        <v>138</v>
      </c>
      <c r="AA12" s="74" t="s">
        <v>138</v>
      </c>
      <c r="AB12" s="74" t="s">
        <v>138</v>
      </c>
      <c r="AC12" s="74" t="s">
        <v>138</v>
      </c>
    </row>
    <row r="13" spans="1:29" s="16" customFormat="1" ht="27" customHeight="1" x14ac:dyDescent="0.25">
      <c r="A13" s="14">
        <v>4</v>
      </c>
      <c r="B13" s="166" t="s">
        <v>128</v>
      </c>
      <c r="C13" s="99">
        <v>10901528.51</v>
      </c>
      <c r="D13" s="74" t="s">
        <v>138</v>
      </c>
      <c r="E13" s="74" t="s">
        <v>138</v>
      </c>
      <c r="F13" s="74" t="s">
        <v>138</v>
      </c>
      <c r="G13" s="74" t="s">
        <v>138</v>
      </c>
      <c r="H13" s="74" t="s">
        <v>138</v>
      </c>
      <c r="I13" s="74" t="s">
        <v>138</v>
      </c>
      <c r="J13" s="74" t="s">
        <v>138</v>
      </c>
      <c r="K13" s="74" t="s">
        <v>138</v>
      </c>
      <c r="L13" s="74" t="s">
        <v>138</v>
      </c>
      <c r="M13" s="74" t="s">
        <v>138</v>
      </c>
      <c r="N13" s="100">
        <v>2300</v>
      </c>
      <c r="O13" s="99">
        <v>10901528.51</v>
      </c>
      <c r="P13" s="74" t="s">
        <v>138</v>
      </c>
      <c r="Q13" s="74" t="s">
        <v>138</v>
      </c>
      <c r="R13" s="74" t="s">
        <v>138</v>
      </c>
      <c r="S13" s="74" t="s">
        <v>138</v>
      </c>
      <c r="T13" s="74" t="s">
        <v>138</v>
      </c>
      <c r="U13" s="74" t="s">
        <v>138</v>
      </c>
      <c r="V13" s="74" t="s">
        <v>138</v>
      </c>
      <c r="W13" s="74" t="s">
        <v>138</v>
      </c>
      <c r="X13" s="74" t="s">
        <v>138</v>
      </c>
      <c r="Y13" s="74" t="s">
        <v>138</v>
      </c>
      <c r="Z13" s="74" t="s">
        <v>138</v>
      </c>
      <c r="AA13" s="74" t="s">
        <v>138</v>
      </c>
      <c r="AB13" s="74" t="s">
        <v>138</v>
      </c>
      <c r="AC13" s="74" t="s">
        <v>138</v>
      </c>
    </row>
    <row r="14" spans="1:29" s="70" customFormat="1" ht="27" customHeight="1" x14ac:dyDescent="0.25">
      <c r="A14" s="14">
        <v>5</v>
      </c>
      <c r="B14" s="105" t="s">
        <v>129</v>
      </c>
      <c r="C14" s="74">
        <v>4144050.3</v>
      </c>
      <c r="D14" s="74" t="s">
        <v>138</v>
      </c>
      <c r="E14" s="74" t="s">
        <v>138</v>
      </c>
      <c r="F14" s="74" t="s">
        <v>138</v>
      </c>
      <c r="G14" s="74" t="s">
        <v>138</v>
      </c>
      <c r="H14" s="74" t="s">
        <v>138</v>
      </c>
      <c r="I14" s="74" t="s">
        <v>138</v>
      </c>
      <c r="J14" s="74" t="s">
        <v>138</v>
      </c>
      <c r="K14" s="74" t="s">
        <v>138</v>
      </c>
      <c r="L14" s="74" t="s">
        <v>138</v>
      </c>
      <c r="M14" s="74" t="s">
        <v>138</v>
      </c>
      <c r="N14" s="75">
        <v>920</v>
      </c>
      <c r="O14" s="74">
        <v>4144050.3</v>
      </c>
      <c r="P14" s="74" t="s">
        <v>138</v>
      </c>
      <c r="Q14" s="74" t="s">
        <v>138</v>
      </c>
      <c r="R14" s="74" t="s">
        <v>138</v>
      </c>
      <c r="S14" s="74" t="s">
        <v>138</v>
      </c>
      <c r="T14" s="74" t="s">
        <v>138</v>
      </c>
      <c r="U14" s="74" t="s">
        <v>138</v>
      </c>
      <c r="V14" s="74" t="s">
        <v>138</v>
      </c>
      <c r="W14" s="74" t="s">
        <v>138</v>
      </c>
      <c r="X14" s="74" t="s">
        <v>138</v>
      </c>
      <c r="Y14" s="74" t="s">
        <v>138</v>
      </c>
      <c r="Z14" s="74" t="s">
        <v>138</v>
      </c>
      <c r="AA14" s="74" t="s">
        <v>138</v>
      </c>
      <c r="AB14" s="74" t="s">
        <v>138</v>
      </c>
      <c r="AC14" s="74" t="s">
        <v>138</v>
      </c>
    </row>
    <row r="15" spans="1:29" s="70" customFormat="1" ht="27" customHeight="1" x14ac:dyDescent="0.25">
      <c r="A15" s="14">
        <v>6</v>
      </c>
      <c r="B15" s="105" t="s">
        <v>130</v>
      </c>
      <c r="C15" s="74">
        <v>17040378.050000001</v>
      </c>
      <c r="D15" s="74">
        <v>8026514.3399999999</v>
      </c>
      <c r="E15" s="74" t="s">
        <v>138</v>
      </c>
      <c r="F15" s="74" t="s">
        <v>138</v>
      </c>
      <c r="G15" s="74" t="s">
        <v>138</v>
      </c>
      <c r="H15" s="74" t="s">
        <v>138</v>
      </c>
      <c r="I15" s="74" t="s">
        <v>138</v>
      </c>
      <c r="J15" s="74" t="s">
        <v>138</v>
      </c>
      <c r="K15" s="74" t="s">
        <v>138</v>
      </c>
      <c r="L15" s="74" t="s">
        <v>138</v>
      </c>
      <c r="M15" s="74" t="s">
        <v>138</v>
      </c>
      <c r="N15" s="75">
        <v>1366</v>
      </c>
      <c r="O15" s="74">
        <v>5514968.3499999996</v>
      </c>
      <c r="P15" s="74" t="s">
        <v>138</v>
      </c>
      <c r="Q15" s="74" t="s">
        <v>138</v>
      </c>
      <c r="R15" s="74" t="s">
        <v>138</v>
      </c>
      <c r="S15" s="74">
        <v>3498895.3599999999</v>
      </c>
      <c r="T15" s="74" t="s">
        <v>138</v>
      </c>
      <c r="U15" s="74" t="s">
        <v>138</v>
      </c>
      <c r="V15" s="74" t="s">
        <v>138</v>
      </c>
      <c r="W15" s="74" t="s">
        <v>138</v>
      </c>
      <c r="X15" s="74" t="s">
        <v>138</v>
      </c>
      <c r="Y15" s="74" t="s">
        <v>138</v>
      </c>
      <c r="Z15" s="74" t="s">
        <v>138</v>
      </c>
      <c r="AA15" s="74" t="s">
        <v>138</v>
      </c>
      <c r="AB15" s="74" t="s">
        <v>138</v>
      </c>
      <c r="AC15" s="74" t="s">
        <v>138</v>
      </c>
    </row>
    <row r="16" spans="1:29" s="70" customFormat="1" ht="27" customHeight="1" x14ac:dyDescent="0.25">
      <c r="A16" s="14">
        <v>7</v>
      </c>
      <c r="B16" s="105" t="s">
        <v>98</v>
      </c>
      <c r="C16" s="74">
        <v>5631136.4900000002</v>
      </c>
      <c r="D16" s="74" t="s">
        <v>138</v>
      </c>
      <c r="E16" s="74" t="s">
        <v>138</v>
      </c>
      <c r="F16" s="74" t="s">
        <v>138</v>
      </c>
      <c r="G16" s="74" t="s">
        <v>138</v>
      </c>
      <c r="H16" s="74" t="s">
        <v>138</v>
      </c>
      <c r="I16" s="74" t="s">
        <v>138</v>
      </c>
      <c r="J16" s="74" t="s">
        <v>138</v>
      </c>
      <c r="K16" s="74" t="s">
        <v>138</v>
      </c>
      <c r="L16" s="74" t="s">
        <v>138</v>
      </c>
      <c r="M16" s="74" t="s">
        <v>138</v>
      </c>
      <c r="N16" s="75">
        <v>876</v>
      </c>
      <c r="O16" s="74">
        <v>4971136.5599999996</v>
      </c>
      <c r="P16" s="74" t="s">
        <v>138</v>
      </c>
      <c r="Q16" s="74" t="s">
        <v>138</v>
      </c>
      <c r="R16" s="74" t="s">
        <v>138</v>
      </c>
      <c r="S16" s="74" t="s">
        <v>138</v>
      </c>
      <c r="T16" s="74" t="s">
        <v>138</v>
      </c>
      <c r="U16" s="74" t="s">
        <v>138</v>
      </c>
      <c r="V16" s="74" t="s">
        <v>138</v>
      </c>
      <c r="W16" s="74" t="s">
        <v>138</v>
      </c>
      <c r="X16" s="74" t="s">
        <v>138</v>
      </c>
      <c r="Y16" s="74" t="s">
        <v>138</v>
      </c>
      <c r="Z16" s="74" t="s">
        <v>138</v>
      </c>
      <c r="AA16" s="74" t="s">
        <v>138</v>
      </c>
      <c r="AB16" s="74">
        <v>659999.93000000005</v>
      </c>
      <c r="AC16" s="74" t="s">
        <v>138</v>
      </c>
    </row>
    <row r="17" spans="1:30" s="70" customFormat="1" ht="27" customHeight="1" x14ac:dyDescent="0.25">
      <c r="A17" s="14">
        <v>8</v>
      </c>
      <c r="B17" s="105" t="s">
        <v>132</v>
      </c>
      <c r="C17" s="74">
        <v>4512667.9000000004</v>
      </c>
      <c r="D17" s="74" t="s">
        <v>138</v>
      </c>
      <c r="E17" s="74" t="s">
        <v>138</v>
      </c>
      <c r="F17" s="74" t="s">
        <v>138</v>
      </c>
      <c r="G17" s="74" t="s">
        <v>138</v>
      </c>
      <c r="H17" s="74" t="s">
        <v>138</v>
      </c>
      <c r="I17" s="74" t="s">
        <v>138</v>
      </c>
      <c r="J17" s="74" t="s">
        <v>138</v>
      </c>
      <c r="K17" s="74" t="s">
        <v>138</v>
      </c>
      <c r="L17" s="74" t="s">
        <v>138</v>
      </c>
      <c r="M17" s="74" t="s">
        <v>138</v>
      </c>
      <c r="N17" s="75">
        <v>676</v>
      </c>
      <c r="O17" s="74">
        <v>2905834.54</v>
      </c>
      <c r="P17" s="74" t="s">
        <v>138</v>
      </c>
      <c r="Q17" s="74" t="s">
        <v>138</v>
      </c>
      <c r="R17" s="75">
        <v>1941</v>
      </c>
      <c r="S17" s="74">
        <v>1606833.36</v>
      </c>
      <c r="T17" s="74" t="s">
        <v>138</v>
      </c>
      <c r="U17" s="74" t="s">
        <v>138</v>
      </c>
      <c r="V17" s="74" t="s">
        <v>138</v>
      </c>
      <c r="W17" s="74" t="s">
        <v>138</v>
      </c>
      <c r="X17" s="74" t="s">
        <v>138</v>
      </c>
      <c r="Y17" s="74" t="s">
        <v>138</v>
      </c>
      <c r="Z17" s="74" t="s">
        <v>138</v>
      </c>
      <c r="AA17" s="74" t="s">
        <v>138</v>
      </c>
      <c r="AB17" s="74" t="s">
        <v>138</v>
      </c>
      <c r="AC17" s="74" t="s">
        <v>138</v>
      </c>
    </row>
    <row r="18" spans="1:30" s="70" customFormat="1" ht="27" customHeight="1" x14ac:dyDescent="0.25">
      <c r="A18" s="14">
        <v>9</v>
      </c>
      <c r="B18" s="105" t="s">
        <v>133</v>
      </c>
      <c r="C18" s="74">
        <f>O18+S18+AB18</f>
        <v>9403930.7100000009</v>
      </c>
      <c r="D18" s="74" t="s">
        <v>138</v>
      </c>
      <c r="E18" s="74" t="s">
        <v>138</v>
      </c>
      <c r="F18" s="74" t="s">
        <v>138</v>
      </c>
      <c r="G18" s="74" t="s">
        <v>138</v>
      </c>
      <c r="H18" s="74" t="s">
        <v>138</v>
      </c>
      <c r="I18" s="74" t="s">
        <v>138</v>
      </c>
      <c r="J18" s="74" t="s">
        <v>138</v>
      </c>
      <c r="K18" s="74" t="s">
        <v>138</v>
      </c>
      <c r="L18" s="74" t="s">
        <v>138</v>
      </c>
      <c r="M18" s="74" t="s">
        <v>138</v>
      </c>
      <c r="N18" s="75">
        <v>879</v>
      </c>
      <c r="O18" s="74">
        <v>5471900.0999999996</v>
      </c>
      <c r="P18" s="74" t="s">
        <v>138</v>
      </c>
      <c r="Q18" s="74" t="s">
        <v>138</v>
      </c>
      <c r="R18" s="75">
        <v>1521</v>
      </c>
      <c r="S18" s="74">
        <v>3751259.54</v>
      </c>
      <c r="T18" s="74" t="s">
        <v>138</v>
      </c>
      <c r="U18" s="74" t="s">
        <v>138</v>
      </c>
      <c r="V18" s="74" t="s">
        <v>138</v>
      </c>
      <c r="W18" s="74" t="s">
        <v>138</v>
      </c>
      <c r="X18" s="74" t="s">
        <v>138</v>
      </c>
      <c r="Y18" s="74" t="s">
        <v>138</v>
      </c>
      <c r="Z18" s="74" t="s">
        <v>138</v>
      </c>
      <c r="AA18" s="74" t="s">
        <v>138</v>
      </c>
      <c r="AB18" s="74">
        <v>180771.07</v>
      </c>
      <c r="AC18" s="74" t="s">
        <v>138</v>
      </c>
      <c r="AD18" s="70">
        <f>(O18+S18)*0.015</f>
        <v>138347.3946</v>
      </c>
    </row>
    <row r="19" spans="1:30" s="70" customFormat="1" ht="27" customHeight="1" x14ac:dyDescent="0.25">
      <c r="A19" s="14">
        <v>10</v>
      </c>
      <c r="B19" s="105" t="s">
        <v>134</v>
      </c>
      <c r="C19" s="74">
        <v>11686214.460000001</v>
      </c>
      <c r="D19" s="74" t="s">
        <v>138</v>
      </c>
      <c r="E19" s="74" t="s">
        <v>138</v>
      </c>
      <c r="F19" s="74" t="s">
        <v>138</v>
      </c>
      <c r="G19" s="74" t="s">
        <v>138</v>
      </c>
      <c r="H19" s="74" t="s">
        <v>138</v>
      </c>
      <c r="I19" s="74" t="s">
        <v>138</v>
      </c>
      <c r="J19" s="74" t="s">
        <v>138</v>
      </c>
      <c r="K19" s="74" t="s">
        <v>138</v>
      </c>
      <c r="L19" s="74" t="s">
        <v>138</v>
      </c>
      <c r="M19" s="74" t="s">
        <v>138</v>
      </c>
      <c r="N19" s="75">
        <v>1925</v>
      </c>
      <c r="O19" s="74">
        <v>7525084.1299999999</v>
      </c>
      <c r="P19" s="74" t="s">
        <v>138</v>
      </c>
      <c r="Q19" s="74" t="s">
        <v>138</v>
      </c>
      <c r="R19" s="75">
        <v>3322</v>
      </c>
      <c r="S19" s="74">
        <v>4161130.33</v>
      </c>
      <c r="T19" s="74" t="s">
        <v>138</v>
      </c>
      <c r="U19" s="74" t="s">
        <v>138</v>
      </c>
      <c r="V19" s="74" t="s">
        <v>138</v>
      </c>
      <c r="W19" s="74" t="s">
        <v>138</v>
      </c>
      <c r="X19" s="74" t="s">
        <v>138</v>
      </c>
      <c r="Y19" s="74" t="s">
        <v>138</v>
      </c>
      <c r="Z19" s="74" t="s">
        <v>138</v>
      </c>
      <c r="AA19" s="74" t="s">
        <v>138</v>
      </c>
      <c r="AB19" s="74" t="s">
        <v>138</v>
      </c>
      <c r="AC19" s="74" t="s">
        <v>138</v>
      </c>
    </row>
    <row r="20" spans="1:30" ht="27" customHeight="1" x14ac:dyDescent="0.25">
      <c r="A20" s="156"/>
      <c r="B20" s="156" t="s">
        <v>135</v>
      </c>
      <c r="C20" s="76">
        <f t="shared" ref="C20:AB20" si="0">SUM(C10:C19)</f>
        <v>69859399.310000002</v>
      </c>
      <c r="D20" s="76">
        <f t="shared" si="0"/>
        <v>8026514.3399999999</v>
      </c>
      <c r="E20" s="74" t="s">
        <v>138</v>
      </c>
      <c r="F20" s="74" t="s">
        <v>138</v>
      </c>
      <c r="G20" s="74" t="s">
        <v>138</v>
      </c>
      <c r="H20" s="74" t="s">
        <v>138</v>
      </c>
      <c r="I20" s="74" t="s">
        <v>138</v>
      </c>
      <c r="J20" s="74" t="s">
        <v>138</v>
      </c>
      <c r="K20" s="74" t="s">
        <v>138</v>
      </c>
      <c r="L20" s="74" t="s">
        <v>138</v>
      </c>
      <c r="M20" s="74" t="s">
        <v>138</v>
      </c>
      <c r="N20" s="77">
        <f t="shared" si="0"/>
        <v>11195</v>
      </c>
      <c r="O20" s="76">
        <f t="shared" si="0"/>
        <v>47973995.380000003</v>
      </c>
      <c r="P20" s="74" t="s">
        <v>138</v>
      </c>
      <c r="Q20" s="74" t="s">
        <v>138</v>
      </c>
      <c r="R20" s="77">
        <f t="shared" si="0"/>
        <v>6784</v>
      </c>
      <c r="S20" s="76">
        <f t="shared" si="0"/>
        <v>13018118.59</v>
      </c>
      <c r="T20" s="74" t="s">
        <v>138</v>
      </c>
      <c r="U20" s="74" t="s">
        <v>138</v>
      </c>
      <c r="V20" s="74" t="s">
        <v>138</v>
      </c>
      <c r="W20" s="74" t="s">
        <v>138</v>
      </c>
      <c r="X20" s="74" t="s">
        <v>138</v>
      </c>
      <c r="Y20" s="74" t="s">
        <v>138</v>
      </c>
      <c r="Z20" s="74" t="s">
        <v>138</v>
      </c>
      <c r="AA20" s="74" t="s">
        <v>138</v>
      </c>
      <c r="AB20" s="76">
        <f t="shared" si="0"/>
        <v>840771</v>
      </c>
      <c r="AC20" s="74" t="s">
        <v>138</v>
      </c>
    </row>
    <row r="21" spans="1:30" ht="27" customHeight="1" x14ac:dyDescent="0.25">
      <c r="A21" s="340">
        <v>2018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</row>
    <row r="22" spans="1:30" s="70" customFormat="1" ht="29.25" customHeight="1" x14ac:dyDescent="0.25">
      <c r="A22" s="163">
        <v>1</v>
      </c>
      <c r="B22" s="160" t="s">
        <v>75</v>
      </c>
      <c r="C22" s="78">
        <f>AC22+AB22</f>
        <v>232424.39</v>
      </c>
      <c r="D22" s="74" t="s">
        <v>138</v>
      </c>
      <c r="E22" s="74" t="s">
        <v>138</v>
      </c>
      <c r="F22" s="74" t="s">
        <v>138</v>
      </c>
      <c r="G22" s="74" t="s">
        <v>138</v>
      </c>
      <c r="H22" s="74" t="s">
        <v>138</v>
      </c>
      <c r="I22" s="74" t="s">
        <v>138</v>
      </c>
      <c r="J22" s="74" t="s">
        <v>138</v>
      </c>
      <c r="K22" s="74" t="s">
        <v>138</v>
      </c>
      <c r="L22" s="74" t="s">
        <v>138</v>
      </c>
      <c r="M22" s="74" t="s">
        <v>138</v>
      </c>
      <c r="N22" s="74" t="s">
        <v>138</v>
      </c>
      <c r="O22" s="74" t="s">
        <v>138</v>
      </c>
      <c r="P22" s="74" t="s">
        <v>138</v>
      </c>
      <c r="Q22" s="74" t="s">
        <v>138</v>
      </c>
      <c r="R22" s="74" t="s">
        <v>138</v>
      </c>
      <c r="S22" s="74" t="s">
        <v>138</v>
      </c>
      <c r="T22" s="74" t="s">
        <v>138</v>
      </c>
      <c r="U22" s="74" t="s">
        <v>138</v>
      </c>
      <c r="V22" s="74" t="s">
        <v>138</v>
      </c>
      <c r="W22" s="74" t="s">
        <v>138</v>
      </c>
      <c r="X22" s="74" t="s">
        <v>138</v>
      </c>
      <c r="Y22" s="74" t="s">
        <v>138</v>
      </c>
      <c r="Z22" s="74" t="s">
        <v>138</v>
      </c>
      <c r="AA22" s="74" t="s">
        <v>138</v>
      </c>
      <c r="AB22" s="78">
        <v>153920.84</v>
      </c>
      <c r="AC22" s="106">
        <v>78503.55</v>
      </c>
    </row>
    <row r="23" spans="1:30" s="70" customFormat="1" ht="27" customHeight="1" x14ac:dyDescent="0.25">
      <c r="A23" s="163">
        <v>2</v>
      </c>
      <c r="B23" s="160" t="s">
        <v>72</v>
      </c>
      <c r="C23" s="78">
        <f>AB23+AC23</f>
        <v>209195.47</v>
      </c>
      <c r="D23" s="74" t="s">
        <v>138</v>
      </c>
      <c r="E23" s="74" t="s">
        <v>138</v>
      </c>
      <c r="F23" s="74" t="s">
        <v>138</v>
      </c>
      <c r="G23" s="74" t="s">
        <v>138</v>
      </c>
      <c r="H23" s="74" t="s">
        <v>138</v>
      </c>
      <c r="I23" s="74" t="s">
        <v>138</v>
      </c>
      <c r="J23" s="74" t="s">
        <v>138</v>
      </c>
      <c r="K23" s="74" t="s">
        <v>138</v>
      </c>
      <c r="L23" s="74" t="s">
        <v>138</v>
      </c>
      <c r="M23" s="74" t="s">
        <v>138</v>
      </c>
      <c r="N23" s="74" t="s">
        <v>138</v>
      </c>
      <c r="O23" s="74" t="s">
        <v>138</v>
      </c>
      <c r="P23" s="74" t="s">
        <v>138</v>
      </c>
      <c r="Q23" s="74" t="s">
        <v>138</v>
      </c>
      <c r="R23" s="74" t="s">
        <v>138</v>
      </c>
      <c r="S23" s="74" t="s">
        <v>138</v>
      </c>
      <c r="T23" s="74" t="s">
        <v>138</v>
      </c>
      <c r="U23" s="74" t="s">
        <v>138</v>
      </c>
      <c r="V23" s="74" t="s">
        <v>138</v>
      </c>
      <c r="W23" s="74" t="s">
        <v>138</v>
      </c>
      <c r="X23" s="74" t="s">
        <v>138</v>
      </c>
      <c r="Y23" s="74" t="s">
        <v>138</v>
      </c>
      <c r="Z23" s="74" t="s">
        <v>138</v>
      </c>
      <c r="AA23" s="74" t="s">
        <v>138</v>
      </c>
      <c r="AB23" s="78">
        <v>126785.86</v>
      </c>
      <c r="AC23" s="106">
        <v>82409.61</v>
      </c>
    </row>
    <row r="24" spans="1:30" s="70" customFormat="1" ht="27" customHeight="1" x14ac:dyDescent="0.25">
      <c r="A24" s="163">
        <v>3</v>
      </c>
      <c r="B24" s="160" t="s">
        <v>71</v>
      </c>
      <c r="C24" s="78">
        <f>AB24+AC24</f>
        <v>279124.52</v>
      </c>
      <c r="D24" s="74" t="s">
        <v>138</v>
      </c>
      <c r="E24" s="74" t="s">
        <v>138</v>
      </c>
      <c r="F24" s="74" t="s">
        <v>138</v>
      </c>
      <c r="G24" s="74" t="s">
        <v>138</v>
      </c>
      <c r="H24" s="74" t="s">
        <v>138</v>
      </c>
      <c r="I24" s="74" t="s">
        <v>138</v>
      </c>
      <c r="J24" s="74" t="s">
        <v>138</v>
      </c>
      <c r="K24" s="74" t="s">
        <v>138</v>
      </c>
      <c r="L24" s="74" t="s">
        <v>138</v>
      </c>
      <c r="M24" s="74" t="s">
        <v>138</v>
      </c>
      <c r="N24" s="74" t="s">
        <v>138</v>
      </c>
      <c r="O24" s="74" t="s">
        <v>138</v>
      </c>
      <c r="P24" s="74" t="s">
        <v>138</v>
      </c>
      <c r="Q24" s="74" t="s">
        <v>138</v>
      </c>
      <c r="R24" s="74" t="s">
        <v>138</v>
      </c>
      <c r="S24" s="74" t="s">
        <v>138</v>
      </c>
      <c r="T24" s="74" t="s">
        <v>138</v>
      </c>
      <c r="U24" s="74" t="s">
        <v>138</v>
      </c>
      <c r="V24" s="74" t="s">
        <v>138</v>
      </c>
      <c r="W24" s="74" t="s">
        <v>138</v>
      </c>
      <c r="X24" s="74" t="s">
        <v>138</v>
      </c>
      <c r="Y24" s="74" t="s">
        <v>138</v>
      </c>
      <c r="Z24" s="74" t="s">
        <v>138</v>
      </c>
      <c r="AA24" s="74" t="s">
        <v>138</v>
      </c>
      <c r="AB24" s="78">
        <v>197809.64</v>
      </c>
      <c r="AC24" s="106">
        <v>81314.880000000005</v>
      </c>
    </row>
    <row r="25" spans="1:30" s="70" customFormat="1" ht="27" customHeight="1" x14ac:dyDescent="0.25">
      <c r="A25" s="163">
        <v>4</v>
      </c>
      <c r="B25" s="160" t="s">
        <v>96</v>
      </c>
      <c r="C25" s="78">
        <f>AB25+AC25+V25+O25</f>
        <v>13220827.190000001</v>
      </c>
      <c r="D25" s="74" t="s">
        <v>138</v>
      </c>
      <c r="E25" s="74" t="s">
        <v>138</v>
      </c>
      <c r="F25" s="74" t="s">
        <v>138</v>
      </c>
      <c r="G25" s="74" t="s">
        <v>138</v>
      </c>
      <c r="H25" s="74" t="s">
        <v>138</v>
      </c>
      <c r="I25" s="74" t="s">
        <v>138</v>
      </c>
      <c r="J25" s="74" t="s">
        <v>138</v>
      </c>
      <c r="K25" s="74" t="s">
        <v>138</v>
      </c>
      <c r="L25" s="74" t="s">
        <v>138</v>
      </c>
      <c r="M25" s="74" t="s">
        <v>138</v>
      </c>
      <c r="N25" s="74" t="s">
        <v>138</v>
      </c>
      <c r="O25" s="78">
        <v>12826078.710000001</v>
      </c>
      <c r="P25" s="74" t="s">
        <v>138</v>
      </c>
      <c r="Q25" s="74" t="s">
        <v>138</v>
      </c>
      <c r="R25" s="74" t="s">
        <v>138</v>
      </c>
      <c r="S25" s="74" t="s">
        <v>138</v>
      </c>
      <c r="T25" s="74" t="s">
        <v>138</v>
      </c>
      <c r="U25" s="74" t="s">
        <v>138</v>
      </c>
      <c r="V25" s="78">
        <v>192391.18</v>
      </c>
      <c r="W25" s="74" t="s">
        <v>138</v>
      </c>
      <c r="X25" s="74" t="s">
        <v>138</v>
      </c>
      <c r="Y25" s="74" t="s">
        <v>138</v>
      </c>
      <c r="Z25" s="74" t="s">
        <v>138</v>
      </c>
      <c r="AA25" s="74" t="s">
        <v>138</v>
      </c>
      <c r="AB25" s="78">
        <v>128330.71</v>
      </c>
      <c r="AC25" s="106">
        <v>74026.59</v>
      </c>
    </row>
    <row r="26" spans="1:30" s="70" customFormat="1" ht="27" customHeight="1" x14ac:dyDescent="0.25">
      <c r="A26" s="163">
        <v>5</v>
      </c>
      <c r="B26" s="160" t="s">
        <v>76</v>
      </c>
      <c r="C26" s="78">
        <f>AB26+AC26+O26+V26</f>
        <v>8621552.5319999997</v>
      </c>
      <c r="D26" s="74" t="s">
        <v>138</v>
      </c>
      <c r="E26" s="74" t="s">
        <v>138</v>
      </c>
      <c r="F26" s="74" t="s">
        <v>138</v>
      </c>
      <c r="G26" s="74" t="s">
        <v>138</v>
      </c>
      <c r="H26" s="74" t="s">
        <v>138</v>
      </c>
      <c r="I26" s="74" t="s">
        <v>138</v>
      </c>
      <c r="J26" s="74" t="s">
        <v>138</v>
      </c>
      <c r="K26" s="74" t="s">
        <v>138</v>
      </c>
      <c r="L26" s="74" t="s">
        <v>138</v>
      </c>
      <c r="M26" s="74" t="s">
        <v>138</v>
      </c>
      <c r="N26" s="74" t="s">
        <v>138</v>
      </c>
      <c r="O26" s="78">
        <v>8045067.5</v>
      </c>
      <c r="P26" s="74" t="s">
        <v>138</v>
      </c>
      <c r="Q26" s="74" t="s">
        <v>138</v>
      </c>
      <c r="R26" s="74" t="s">
        <v>138</v>
      </c>
      <c r="S26" s="74" t="s">
        <v>138</v>
      </c>
      <c r="T26" s="74" t="s">
        <v>138</v>
      </c>
      <c r="U26" s="74" t="s">
        <v>138</v>
      </c>
      <c r="V26" s="78">
        <v>120676.012</v>
      </c>
      <c r="W26" s="74" t="s">
        <v>138</v>
      </c>
      <c r="X26" s="74" t="s">
        <v>138</v>
      </c>
      <c r="Y26" s="74" t="s">
        <v>138</v>
      </c>
      <c r="Z26" s="74" t="s">
        <v>138</v>
      </c>
      <c r="AA26" s="74" t="s">
        <v>138</v>
      </c>
      <c r="AB26" s="78">
        <v>324836.63</v>
      </c>
      <c r="AC26" s="106">
        <v>130972.39</v>
      </c>
    </row>
    <row r="27" spans="1:30" s="70" customFormat="1" ht="27" customHeight="1" x14ac:dyDescent="0.25">
      <c r="A27" s="163">
        <v>6</v>
      </c>
      <c r="B27" s="161" t="s">
        <v>97</v>
      </c>
      <c r="C27" s="78">
        <f>J27+V27</f>
        <v>2100903.3199999998</v>
      </c>
      <c r="D27" s="78">
        <v>2069855.49</v>
      </c>
      <c r="E27" s="74" t="s">
        <v>138</v>
      </c>
      <c r="F27" s="74" t="s">
        <v>138</v>
      </c>
      <c r="G27" s="74" t="s">
        <v>138</v>
      </c>
      <c r="H27" s="74" t="s">
        <v>138</v>
      </c>
      <c r="I27" s="74" t="s">
        <v>138</v>
      </c>
      <c r="J27" s="78">
        <v>2069855.49</v>
      </c>
      <c r="K27" s="74" t="s">
        <v>138</v>
      </c>
      <c r="L27" s="74" t="s">
        <v>138</v>
      </c>
      <c r="M27" s="74" t="s">
        <v>138</v>
      </c>
      <c r="N27" s="74" t="s">
        <v>138</v>
      </c>
      <c r="O27" s="74" t="s">
        <v>138</v>
      </c>
      <c r="P27" s="74" t="s">
        <v>138</v>
      </c>
      <c r="Q27" s="74" t="s">
        <v>138</v>
      </c>
      <c r="R27" s="74" t="s">
        <v>138</v>
      </c>
      <c r="S27" s="74" t="s">
        <v>138</v>
      </c>
      <c r="T27" s="74" t="s">
        <v>138</v>
      </c>
      <c r="U27" s="74" t="s">
        <v>138</v>
      </c>
      <c r="V27" s="78">
        <v>31047.83</v>
      </c>
      <c r="W27" s="74" t="s">
        <v>138</v>
      </c>
      <c r="X27" s="74" t="s">
        <v>138</v>
      </c>
      <c r="Y27" s="74" t="s">
        <v>138</v>
      </c>
      <c r="Z27" s="74" t="s">
        <v>138</v>
      </c>
      <c r="AA27" s="74" t="s">
        <v>138</v>
      </c>
      <c r="AB27" s="74" t="s">
        <v>138</v>
      </c>
      <c r="AC27" s="74" t="s">
        <v>138</v>
      </c>
    </row>
    <row r="28" spans="1:30" s="70" customFormat="1" ht="27" customHeight="1" x14ac:dyDescent="0.25">
      <c r="A28" s="163">
        <v>7</v>
      </c>
      <c r="B28" s="167" t="s">
        <v>99</v>
      </c>
      <c r="C28" s="78">
        <f>AB28+AC28</f>
        <v>252183.03</v>
      </c>
      <c r="D28" s="74" t="s">
        <v>138</v>
      </c>
      <c r="E28" s="74" t="s">
        <v>138</v>
      </c>
      <c r="F28" s="74" t="s">
        <v>138</v>
      </c>
      <c r="G28" s="74" t="s">
        <v>138</v>
      </c>
      <c r="H28" s="74" t="s">
        <v>138</v>
      </c>
      <c r="I28" s="74" t="s">
        <v>138</v>
      </c>
      <c r="J28" s="74" t="s">
        <v>138</v>
      </c>
      <c r="K28" s="74" t="s">
        <v>138</v>
      </c>
      <c r="L28" s="74" t="s">
        <v>138</v>
      </c>
      <c r="M28" s="74" t="s">
        <v>138</v>
      </c>
      <c r="N28" s="74" t="s">
        <v>138</v>
      </c>
      <c r="O28" s="74" t="s">
        <v>138</v>
      </c>
      <c r="P28" s="74" t="s">
        <v>138</v>
      </c>
      <c r="Q28" s="74" t="s">
        <v>138</v>
      </c>
      <c r="R28" s="74" t="s">
        <v>138</v>
      </c>
      <c r="S28" s="74" t="s">
        <v>138</v>
      </c>
      <c r="T28" s="74" t="s">
        <v>138</v>
      </c>
      <c r="U28" s="74" t="s">
        <v>138</v>
      </c>
      <c r="V28" s="74" t="s">
        <v>138</v>
      </c>
      <c r="W28" s="74" t="s">
        <v>138</v>
      </c>
      <c r="X28" s="74" t="s">
        <v>138</v>
      </c>
      <c r="Y28" s="74" t="s">
        <v>138</v>
      </c>
      <c r="Z28" s="74" t="s">
        <v>138</v>
      </c>
      <c r="AA28" s="74" t="s">
        <v>138</v>
      </c>
      <c r="AB28" s="78">
        <v>170670.4</v>
      </c>
      <c r="AC28" s="106">
        <v>81512.63</v>
      </c>
    </row>
    <row r="29" spans="1:30" s="71" customFormat="1" ht="27" customHeight="1" x14ac:dyDescent="0.25">
      <c r="A29" s="163">
        <v>8</v>
      </c>
      <c r="B29" s="108" t="s">
        <v>100</v>
      </c>
      <c r="C29" s="106">
        <f>AB29+AC29</f>
        <v>249493.27000000002</v>
      </c>
      <c r="D29" s="74" t="s">
        <v>138</v>
      </c>
      <c r="E29" s="74" t="s">
        <v>138</v>
      </c>
      <c r="F29" s="74" t="s">
        <v>138</v>
      </c>
      <c r="G29" s="74" t="s">
        <v>138</v>
      </c>
      <c r="H29" s="74" t="s">
        <v>138</v>
      </c>
      <c r="I29" s="74" t="s">
        <v>138</v>
      </c>
      <c r="J29" s="74" t="s">
        <v>138</v>
      </c>
      <c r="K29" s="74" t="s">
        <v>138</v>
      </c>
      <c r="L29" s="74" t="s">
        <v>138</v>
      </c>
      <c r="M29" s="74" t="s">
        <v>138</v>
      </c>
      <c r="N29" s="74" t="s">
        <v>138</v>
      </c>
      <c r="O29" s="74" t="s">
        <v>138</v>
      </c>
      <c r="P29" s="74" t="s">
        <v>138</v>
      </c>
      <c r="Q29" s="74" t="s">
        <v>138</v>
      </c>
      <c r="R29" s="74" t="s">
        <v>138</v>
      </c>
      <c r="S29" s="74" t="s">
        <v>138</v>
      </c>
      <c r="T29" s="74" t="s">
        <v>138</v>
      </c>
      <c r="U29" s="74" t="s">
        <v>138</v>
      </c>
      <c r="V29" s="74" t="s">
        <v>138</v>
      </c>
      <c r="W29" s="74" t="s">
        <v>138</v>
      </c>
      <c r="X29" s="74" t="s">
        <v>138</v>
      </c>
      <c r="Y29" s="74" t="s">
        <v>138</v>
      </c>
      <c r="Z29" s="74" t="s">
        <v>138</v>
      </c>
      <c r="AA29" s="74" t="s">
        <v>138</v>
      </c>
      <c r="AB29" s="106">
        <v>168020.98</v>
      </c>
      <c r="AC29" s="106">
        <v>81472.289999999994</v>
      </c>
    </row>
    <row r="30" spans="1:30" s="71" customFormat="1" ht="27" customHeight="1" x14ac:dyDescent="0.25">
      <c r="A30" s="14">
        <v>9</v>
      </c>
      <c r="B30" s="161" t="s">
        <v>98</v>
      </c>
      <c r="C30" s="78">
        <f>S30+V30</f>
        <v>15106476.18</v>
      </c>
      <c r="D30" s="74" t="s">
        <v>138</v>
      </c>
      <c r="E30" s="74" t="s">
        <v>138</v>
      </c>
      <c r="F30" s="74" t="s">
        <v>138</v>
      </c>
      <c r="G30" s="74" t="s">
        <v>138</v>
      </c>
      <c r="H30" s="74" t="s">
        <v>138</v>
      </c>
      <c r="I30" s="74" t="s">
        <v>138</v>
      </c>
      <c r="J30" s="74" t="s">
        <v>138</v>
      </c>
      <c r="K30" s="74" t="s">
        <v>138</v>
      </c>
      <c r="L30" s="74" t="s">
        <v>138</v>
      </c>
      <c r="M30" s="74" t="s">
        <v>138</v>
      </c>
      <c r="N30" s="74" t="s">
        <v>138</v>
      </c>
      <c r="O30" s="74" t="s">
        <v>138</v>
      </c>
      <c r="P30" s="74" t="s">
        <v>138</v>
      </c>
      <c r="Q30" s="74" t="s">
        <v>138</v>
      </c>
      <c r="R30" s="74" t="s">
        <v>138</v>
      </c>
      <c r="S30" s="78">
        <v>14883227.76</v>
      </c>
      <c r="T30" s="74" t="s">
        <v>138</v>
      </c>
      <c r="U30" s="74" t="s">
        <v>138</v>
      </c>
      <c r="V30" s="78">
        <v>223248.42</v>
      </c>
      <c r="W30" s="74" t="s">
        <v>138</v>
      </c>
      <c r="X30" s="74" t="s">
        <v>138</v>
      </c>
      <c r="Y30" s="74" t="s">
        <v>138</v>
      </c>
      <c r="Z30" s="74" t="s">
        <v>138</v>
      </c>
      <c r="AA30" s="74" t="s">
        <v>138</v>
      </c>
      <c r="AB30" s="74" t="s">
        <v>138</v>
      </c>
      <c r="AC30" s="74" t="s">
        <v>138</v>
      </c>
    </row>
    <row r="31" spans="1:30" s="58" customFormat="1" ht="27" customHeight="1" x14ac:dyDescent="0.25">
      <c r="A31" s="156"/>
      <c r="B31" s="164" t="s">
        <v>105</v>
      </c>
      <c r="C31" s="157">
        <f>SUM(C22:C30)</f>
        <v>40272179.902000003</v>
      </c>
      <c r="D31" s="157">
        <f t="shared" ref="D31:AC31" si="1">SUM(D22:D29)</f>
        <v>2069855.49</v>
      </c>
      <c r="E31" s="74" t="s">
        <v>138</v>
      </c>
      <c r="F31" s="74" t="s">
        <v>138</v>
      </c>
      <c r="G31" s="74" t="s">
        <v>138</v>
      </c>
      <c r="H31" s="74" t="s">
        <v>138</v>
      </c>
      <c r="I31" s="74" t="s">
        <v>138</v>
      </c>
      <c r="J31" s="157">
        <f t="shared" si="1"/>
        <v>2069855.49</v>
      </c>
      <c r="K31" s="74" t="s">
        <v>138</v>
      </c>
      <c r="L31" s="74" t="s">
        <v>138</v>
      </c>
      <c r="M31" s="74" t="s">
        <v>138</v>
      </c>
      <c r="N31" s="74" t="s">
        <v>138</v>
      </c>
      <c r="O31" s="157">
        <f t="shared" si="1"/>
        <v>20871146.210000001</v>
      </c>
      <c r="P31" s="74" t="s">
        <v>138</v>
      </c>
      <c r="Q31" s="74" t="s">
        <v>138</v>
      </c>
      <c r="R31" s="74" t="s">
        <v>138</v>
      </c>
      <c r="S31" s="76">
        <f>SUM(S30)</f>
        <v>14883227.76</v>
      </c>
      <c r="T31" s="74" t="s">
        <v>138</v>
      </c>
      <c r="U31" s="74" t="s">
        <v>138</v>
      </c>
      <c r="V31" s="157">
        <f>SUM(V22:V30)</f>
        <v>567363.44200000004</v>
      </c>
      <c r="W31" s="74" t="s">
        <v>138</v>
      </c>
      <c r="X31" s="74" t="s">
        <v>138</v>
      </c>
      <c r="Y31" s="74" t="s">
        <v>138</v>
      </c>
      <c r="Z31" s="74" t="s">
        <v>138</v>
      </c>
      <c r="AA31" s="74" t="s">
        <v>138</v>
      </c>
      <c r="AB31" s="157">
        <f t="shared" si="1"/>
        <v>1270375.06</v>
      </c>
      <c r="AC31" s="157">
        <f t="shared" si="1"/>
        <v>610211.94000000006</v>
      </c>
      <c r="AD31" s="59"/>
    </row>
    <row r="32" spans="1:30" ht="27" customHeight="1" x14ac:dyDescent="0.25">
      <c r="A32" s="339">
        <v>2019</v>
      </c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1"/>
      <c r="AD32" s="16"/>
    </row>
    <row r="33" spans="1:90" s="70" customFormat="1" ht="27" customHeight="1" x14ac:dyDescent="0.25">
      <c r="A33" s="14">
        <v>1</v>
      </c>
      <c r="B33" s="108" t="s">
        <v>101</v>
      </c>
      <c r="C33" s="106">
        <f>M33+V33+AB33+AC33</f>
        <v>3111758.12</v>
      </c>
      <c r="D33" s="74" t="s">
        <v>138</v>
      </c>
      <c r="E33" s="74" t="s">
        <v>138</v>
      </c>
      <c r="F33" s="74" t="s">
        <v>138</v>
      </c>
      <c r="G33" s="74" t="s">
        <v>138</v>
      </c>
      <c r="H33" s="74" t="s">
        <v>138</v>
      </c>
      <c r="I33" s="74" t="s">
        <v>138</v>
      </c>
      <c r="J33" s="74" t="s">
        <v>138</v>
      </c>
      <c r="K33" s="74" t="s">
        <v>138</v>
      </c>
      <c r="L33" s="152">
        <v>1</v>
      </c>
      <c r="M33" s="106">
        <v>2855540.15</v>
      </c>
      <c r="N33" s="74" t="s">
        <v>138</v>
      </c>
      <c r="O33" s="74" t="s">
        <v>138</v>
      </c>
      <c r="P33" s="74" t="s">
        <v>138</v>
      </c>
      <c r="Q33" s="74" t="s">
        <v>138</v>
      </c>
      <c r="R33" s="74" t="s">
        <v>138</v>
      </c>
      <c r="S33" s="74" t="s">
        <v>138</v>
      </c>
      <c r="T33" s="74" t="s">
        <v>138</v>
      </c>
      <c r="U33" s="74" t="s">
        <v>138</v>
      </c>
      <c r="V33" s="106">
        <v>42833.1</v>
      </c>
      <c r="W33" s="74" t="s">
        <v>138</v>
      </c>
      <c r="X33" s="74" t="s">
        <v>138</v>
      </c>
      <c r="Y33" s="74" t="s">
        <v>138</v>
      </c>
      <c r="Z33" s="74" t="s">
        <v>138</v>
      </c>
      <c r="AA33" s="74" t="s">
        <v>138</v>
      </c>
      <c r="AB33" s="106">
        <v>147971.87</v>
      </c>
      <c r="AC33" s="106">
        <v>65413</v>
      </c>
    </row>
    <row r="34" spans="1:90" s="70" customFormat="1" ht="27" customHeight="1" x14ac:dyDescent="0.25">
      <c r="A34" s="14">
        <v>2</v>
      </c>
      <c r="B34" s="158" t="s">
        <v>102</v>
      </c>
      <c r="C34" s="154">
        <f>O34+V34+AB34+AC34</f>
        <v>7605302.4199999999</v>
      </c>
      <c r="D34" s="74" t="s">
        <v>138</v>
      </c>
      <c r="E34" s="74" t="s">
        <v>138</v>
      </c>
      <c r="F34" s="74" t="s">
        <v>138</v>
      </c>
      <c r="G34" s="74" t="s">
        <v>138</v>
      </c>
      <c r="H34" s="74" t="s">
        <v>138</v>
      </c>
      <c r="I34" s="74" t="s">
        <v>138</v>
      </c>
      <c r="J34" s="74" t="s">
        <v>138</v>
      </c>
      <c r="K34" s="74" t="s">
        <v>138</v>
      </c>
      <c r="L34" s="74" t="s">
        <v>138</v>
      </c>
      <c r="M34" s="74" t="s">
        <v>138</v>
      </c>
      <c r="N34" s="74" t="s">
        <v>138</v>
      </c>
      <c r="O34" s="106">
        <f>ROUND(2604.66*'раздел 1'!L44,2)</f>
        <v>7269267.4500000002</v>
      </c>
      <c r="P34" s="74" t="s">
        <v>138</v>
      </c>
      <c r="Q34" s="74" t="s">
        <v>138</v>
      </c>
      <c r="R34" s="74" t="s">
        <v>138</v>
      </c>
      <c r="S34" s="74" t="s">
        <v>138</v>
      </c>
      <c r="T34" s="74" t="s">
        <v>138</v>
      </c>
      <c r="U34" s="74" t="s">
        <v>138</v>
      </c>
      <c r="V34" s="162">
        <v>109039.01</v>
      </c>
      <c r="W34" s="74" t="s">
        <v>138</v>
      </c>
      <c r="X34" s="74" t="s">
        <v>138</v>
      </c>
      <c r="Y34" s="74" t="s">
        <v>138</v>
      </c>
      <c r="Z34" s="74" t="s">
        <v>138</v>
      </c>
      <c r="AA34" s="74" t="s">
        <v>138</v>
      </c>
      <c r="AB34" s="154">
        <v>201995.96</v>
      </c>
      <c r="AC34" s="154">
        <v>25000</v>
      </c>
    </row>
    <row r="35" spans="1:90" s="67" customFormat="1" ht="27" customHeight="1" x14ac:dyDescent="0.25">
      <c r="A35" s="14">
        <v>3</v>
      </c>
      <c r="B35" s="105" t="s">
        <v>104</v>
      </c>
      <c r="C35" s="106">
        <f>O35+S35+V35+AB35+AC35</f>
        <v>16285962.18</v>
      </c>
      <c r="D35" s="74" t="s">
        <v>138</v>
      </c>
      <c r="E35" s="74" t="s">
        <v>138</v>
      </c>
      <c r="F35" s="74" t="s">
        <v>138</v>
      </c>
      <c r="G35" s="74" t="s">
        <v>138</v>
      </c>
      <c r="H35" s="74" t="s">
        <v>138</v>
      </c>
      <c r="I35" s="74" t="s">
        <v>138</v>
      </c>
      <c r="J35" s="74" t="s">
        <v>138</v>
      </c>
      <c r="K35" s="74" t="s">
        <v>138</v>
      </c>
      <c r="L35" s="74" t="s">
        <v>138</v>
      </c>
      <c r="M35" s="74" t="s">
        <v>138</v>
      </c>
      <c r="N35" s="74" t="s">
        <v>138</v>
      </c>
      <c r="O35" s="106">
        <f>ROUND(2760.17*'раздел 1'!L45,2)</f>
        <v>8582748.6199999992</v>
      </c>
      <c r="P35" s="74" t="s">
        <v>138</v>
      </c>
      <c r="Q35" s="74" t="s">
        <v>138</v>
      </c>
      <c r="R35" s="74" t="s">
        <v>138</v>
      </c>
      <c r="S35" s="106">
        <f>ROUND(2295.78*'раздел 1'!L45,2)</f>
        <v>7138727.9100000001</v>
      </c>
      <c r="T35" s="74" t="s">
        <v>138</v>
      </c>
      <c r="U35" s="74" t="s">
        <v>138</v>
      </c>
      <c r="V35" s="162">
        <f>ROUND((O35+S35)*0.015,2)</f>
        <v>235822.15</v>
      </c>
      <c r="W35" s="74" t="s">
        <v>138</v>
      </c>
      <c r="X35" s="74" t="s">
        <v>138</v>
      </c>
      <c r="Y35" s="74" t="s">
        <v>138</v>
      </c>
      <c r="Z35" s="74" t="s">
        <v>138</v>
      </c>
      <c r="AA35" s="74" t="s">
        <v>138</v>
      </c>
      <c r="AB35" s="106">
        <v>303663.5</v>
      </c>
      <c r="AC35" s="165">
        <v>25000</v>
      </c>
      <c r="AD35" s="72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</row>
    <row r="36" spans="1:90" s="73" customFormat="1" ht="27" customHeight="1" x14ac:dyDescent="0.25">
      <c r="A36" s="14">
        <v>4</v>
      </c>
      <c r="B36" s="159" t="s">
        <v>103</v>
      </c>
      <c r="C36" s="155">
        <f>O36+S36+V36+AB36+AC36</f>
        <v>22985201.539999999</v>
      </c>
      <c r="D36" s="74" t="s">
        <v>138</v>
      </c>
      <c r="E36" s="74" t="s">
        <v>138</v>
      </c>
      <c r="F36" s="74" t="s">
        <v>138</v>
      </c>
      <c r="G36" s="74" t="s">
        <v>138</v>
      </c>
      <c r="H36" s="74" t="s">
        <v>138</v>
      </c>
      <c r="I36" s="74" t="s">
        <v>138</v>
      </c>
      <c r="J36" s="74" t="s">
        <v>138</v>
      </c>
      <c r="K36" s="74" t="s">
        <v>138</v>
      </c>
      <c r="L36" s="74" t="s">
        <v>138</v>
      </c>
      <c r="M36" s="74" t="s">
        <v>138</v>
      </c>
      <c r="N36" s="74" t="s">
        <v>138</v>
      </c>
      <c r="O36" s="106">
        <f>ROUND(4075.29*'раздел 1'!L46,2)</f>
        <v>14286744.15</v>
      </c>
      <c r="P36" s="74" t="s">
        <v>138</v>
      </c>
      <c r="Q36" s="74" t="s">
        <v>138</v>
      </c>
      <c r="R36" s="74" t="s">
        <v>138</v>
      </c>
      <c r="S36" s="106">
        <f>ROUND(2295.78*'раздел 1'!L46,2)</f>
        <v>8048315.9500000002</v>
      </c>
      <c r="T36" s="74" t="s">
        <v>138</v>
      </c>
      <c r="U36" s="74" t="s">
        <v>138</v>
      </c>
      <c r="V36" s="162">
        <f>ROUND((O36+S36)*0.015,2)</f>
        <v>335025.90000000002</v>
      </c>
      <c r="W36" s="74" t="s">
        <v>138</v>
      </c>
      <c r="X36" s="74" t="s">
        <v>138</v>
      </c>
      <c r="Y36" s="74" t="s">
        <v>138</v>
      </c>
      <c r="Z36" s="74" t="s">
        <v>138</v>
      </c>
      <c r="AA36" s="74" t="s">
        <v>138</v>
      </c>
      <c r="AB36" s="155">
        <v>290115.53999999998</v>
      </c>
      <c r="AC36" s="155">
        <v>25000</v>
      </c>
    </row>
    <row r="37" spans="1:90" s="70" customFormat="1" ht="27" customHeight="1" x14ac:dyDescent="0.25">
      <c r="A37" s="14">
        <v>5</v>
      </c>
      <c r="B37" s="105" t="s">
        <v>108</v>
      </c>
      <c r="C37" s="106">
        <f>O37+V37+AB37+AC37</f>
        <v>13508741.58</v>
      </c>
      <c r="D37" s="74" t="s">
        <v>138</v>
      </c>
      <c r="E37" s="74" t="s">
        <v>138</v>
      </c>
      <c r="F37" s="74" t="s">
        <v>138</v>
      </c>
      <c r="G37" s="74" t="s">
        <v>138</v>
      </c>
      <c r="H37" s="74" t="s">
        <v>138</v>
      </c>
      <c r="I37" s="74" t="s">
        <v>138</v>
      </c>
      <c r="J37" s="74" t="s">
        <v>138</v>
      </c>
      <c r="K37" s="74" t="s">
        <v>138</v>
      </c>
      <c r="L37" s="74" t="s">
        <v>138</v>
      </c>
      <c r="M37" s="74" t="s">
        <v>138</v>
      </c>
      <c r="N37" s="74" t="s">
        <v>138</v>
      </c>
      <c r="O37" s="106">
        <v>13012298.77</v>
      </c>
      <c r="P37" s="74" t="s">
        <v>138</v>
      </c>
      <c r="Q37" s="74" t="s">
        <v>138</v>
      </c>
      <c r="R37" s="74" t="s">
        <v>138</v>
      </c>
      <c r="S37" s="74" t="s">
        <v>138</v>
      </c>
      <c r="T37" s="74" t="s">
        <v>138</v>
      </c>
      <c r="U37" s="74" t="s">
        <v>138</v>
      </c>
      <c r="V37" s="106">
        <v>195184.48</v>
      </c>
      <c r="W37" s="74" t="s">
        <v>138</v>
      </c>
      <c r="X37" s="74" t="s">
        <v>138</v>
      </c>
      <c r="Y37" s="74" t="s">
        <v>138</v>
      </c>
      <c r="Z37" s="74" t="s">
        <v>138</v>
      </c>
      <c r="AA37" s="74" t="s">
        <v>138</v>
      </c>
      <c r="AB37" s="106">
        <v>276258.33</v>
      </c>
      <c r="AC37" s="106">
        <v>25000</v>
      </c>
    </row>
    <row r="38" spans="1:90" s="70" customFormat="1" ht="27" customHeight="1" x14ac:dyDescent="0.25">
      <c r="A38" s="14">
        <v>6</v>
      </c>
      <c r="B38" s="105" t="s">
        <v>131</v>
      </c>
      <c r="C38" s="74">
        <v>1916009.41</v>
      </c>
      <c r="D38" s="74" t="s">
        <v>138</v>
      </c>
      <c r="E38" s="74" t="s">
        <v>138</v>
      </c>
      <c r="F38" s="74" t="s">
        <v>138</v>
      </c>
      <c r="G38" s="74" t="s">
        <v>138</v>
      </c>
      <c r="H38" s="74" t="s">
        <v>138</v>
      </c>
      <c r="I38" s="74" t="s">
        <v>138</v>
      </c>
      <c r="J38" s="74" t="s">
        <v>138</v>
      </c>
      <c r="K38" s="74" t="s">
        <v>138</v>
      </c>
      <c r="L38" s="74" t="s">
        <v>138</v>
      </c>
      <c r="M38" s="74" t="s">
        <v>138</v>
      </c>
      <c r="N38" s="74" t="s">
        <v>138</v>
      </c>
      <c r="O38" s="74" t="s">
        <v>138</v>
      </c>
      <c r="P38" s="74" t="s">
        <v>138</v>
      </c>
      <c r="Q38" s="74" t="s">
        <v>138</v>
      </c>
      <c r="R38" s="75">
        <v>1750</v>
      </c>
      <c r="S38" s="74">
        <v>1916009.41</v>
      </c>
      <c r="T38" s="74" t="s">
        <v>138</v>
      </c>
      <c r="U38" s="74" t="s">
        <v>138</v>
      </c>
      <c r="V38" s="74" t="s">
        <v>138</v>
      </c>
      <c r="W38" s="74" t="s">
        <v>138</v>
      </c>
      <c r="X38" s="74" t="s">
        <v>138</v>
      </c>
      <c r="Y38" s="74" t="s">
        <v>138</v>
      </c>
      <c r="Z38" s="74" t="s">
        <v>138</v>
      </c>
      <c r="AA38" s="74" t="s">
        <v>138</v>
      </c>
      <c r="AB38" s="74" t="s">
        <v>138</v>
      </c>
      <c r="AC38" s="74" t="s">
        <v>138</v>
      </c>
    </row>
    <row r="39" spans="1:90" ht="27" customHeight="1" x14ac:dyDescent="0.25">
      <c r="A39" s="114"/>
      <c r="B39" s="156" t="s">
        <v>106</v>
      </c>
      <c r="C39" s="157">
        <f>SUM(C33:C38)</f>
        <v>65412975.249999993</v>
      </c>
      <c r="D39" s="74" t="s">
        <v>138</v>
      </c>
      <c r="E39" s="74" t="s">
        <v>138</v>
      </c>
      <c r="F39" s="74" t="s">
        <v>138</v>
      </c>
      <c r="G39" s="74" t="s">
        <v>138</v>
      </c>
      <c r="H39" s="74" t="s">
        <v>138</v>
      </c>
      <c r="I39" s="74" t="s">
        <v>138</v>
      </c>
      <c r="J39" s="74" t="s">
        <v>138</v>
      </c>
      <c r="K39" s="74" t="s">
        <v>138</v>
      </c>
      <c r="L39" s="153">
        <f t="shared" ref="L39:AC39" si="2">SUM(L33:L37)</f>
        <v>1</v>
      </c>
      <c r="M39" s="157">
        <f t="shared" si="2"/>
        <v>2855540.15</v>
      </c>
      <c r="N39" s="74" t="s">
        <v>138</v>
      </c>
      <c r="O39" s="157">
        <f>SUM(O33:O38)</f>
        <v>43151058.989999995</v>
      </c>
      <c r="P39" s="74" t="s">
        <v>138</v>
      </c>
      <c r="Q39" s="74" t="s">
        <v>138</v>
      </c>
      <c r="R39" s="74" t="s">
        <v>138</v>
      </c>
      <c r="S39" s="157">
        <f>SUM(S33:S38)</f>
        <v>17103053.27</v>
      </c>
      <c r="T39" s="74" t="s">
        <v>138</v>
      </c>
      <c r="U39" s="74" t="s">
        <v>138</v>
      </c>
      <c r="V39" s="157">
        <f>SUM(V33:V38)</f>
        <v>917904.64</v>
      </c>
      <c r="W39" s="74" t="s">
        <v>138</v>
      </c>
      <c r="X39" s="74" t="s">
        <v>138</v>
      </c>
      <c r="Y39" s="74" t="s">
        <v>138</v>
      </c>
      <c r="Z39" s="74" t="s">
        <v>138</v>
      </c>
      <c r="AA39" s="74" t="s">
        <v>138</v>
      </c>
      <c r="AB39" s="157">
        <f t="shared" si="2"/>
        <v>1220005.2</v>
      </c>
      <c r="AC39" s="157">
        <f t="shared" si="2"/>
        <v>165413</v>
      </c>
    </row>
    <row r="40" spans="1:90" ht="41.25" customHeight="1" x14ac:dyDescent="0.25">
      <c r="A40" s="6"/>
      <c r="B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3" spans="1:90" ht="27" customHeight="1" x14ac:dyDescent="0.25">
      <c r="C43" s="65"/>
    </row>
  </sheetData>
  <mergeCells count="22">
    <mergeCell ref="A32:AC32"/>
    <mergeCell ref="AA5:AA6"/>
    <mergeCell ref="Y5:Z6"/>
    <mergeCell ref="AB5:AB6"/>
    <mergeCell ref="A9:AC9"/>
    <mergeCell ref="A21:AC21"/>
    <mergeCell ref="V4:AC4"/>
    <mergeCell ref="AC5:AC6"/>
    <mergeCell ref="S2:AB2"/>
    <mergeCell ref="A3:AB3"/>
    <mergeCell ref="A4:A7"/>
    <mergeCell ref="B4:B7"/>
    <mergeCell ref="C4:C6"/>
    <mergeCell ref="D4:U4"/>
    <mergeCell ref="D5:K5"/>
    <mergeCell ref="L5:M6"/>
    <mergeCell ref="N5:O6"/>
    <mergeCell ref="P5:Q6"/>
    <mergeCell ref="R5:S6"/>
    <mergeCell ref="T5:U6"/>
    <mergeCell ref="V5:V6"/>
    <mergeCell ref="W5:X6"/>
  </mergeCells>
  <pageMargins left="0.98425196850393704" right="0.59055118110236227" top="0.78740157480314965" bottom="0.78740157480314965" header="0.51181102362204722" footer="0.51181102362204722"/>
  <pageSetup paperSize="9" scale="29" fitToHeight="0" orientation="landscape" r:id="rId1"/>
  <headerFooter>
    <oddHeader>&amp;C&amp;16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view="pageBreakPreview" zoomScale="89" zoomScaleNormal="100" zoomScaleSheetLayoutView="89" workbookViewId="0">
      <selection activeCell="D4" sqref="D4"/>
    </sheetView>
  </sheetViews>
  <sheetFormatPr defaultRowHeight="15" x14ac:dyDescent="0.25"/>
  <cols>
    <col min="2" max="2" width="24.85546875" customWidth="1"/>
    <col min="3" max="3" width="19.140625" customWidth="1"/>
    <col min="4" max="4" width="20" customWidth="1"/>
    <col min="5" max="5" width="16.42578125" customWidth="1"/>
    <col min="6" max="6" width="13" customWidth="1"/>
    <col min="7" max="7" width="12.7109375" customWidth="1"/>
    <col min="8" max="8" width="14.28515625" customWidth="1"/>
    <col min="9" max="9" width="14.140625" bestFit="1" customWidth="1"/>
    <col min="10" max="10" width="15.28515625" bestFit="1" customWidth="1"/>
    <col min="11" max="11" width="20.5703125" customWidth="1"/>
    <col min="12" max="12" width="14.28515625" customWidth="1"/>
    <col min="13" max="14" width="21" customWidth="1"/>
    <col min="16" max="16" width="13.5703125" bestFit="1" customWidth="1"/>
    <col min="18" max="18" width="12.85546875" customWidth="1"/>
  </cols>
  <sheetData>
    <row r="1" spans="1:17" x14ac:dyDescent="0.25">
      <c r="A1" s="6"/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6"/>
      <c r="O1" s="6"/>
    </row>
    <row r="2" spans="1:17" ht="18" x14ac:dyDescent="0.25">
      <c r="A2" s="358" t="s">
        <v>34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11"/>
    </row>
    <row r="3" spans="1:17" ht="18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7" ht="54" x14ac:dyDescent="0.25">
      <c r="A4" s="350" t="s">
        <v>0</v>
      </c>
      <c r="B4" s="350" t="s">
        <v>21</v>
      </c>
      <c r="C4" s="101" t="s">
        <v>22</v>
      </c>
      <c r="D4" s="101" t="s">
        <v>24</v>
      </c>
      <c r="E4" s="349" t="s">
        <v>26</v>
      </c>
      <c r="F4" s="349"/>
      <c r="G4" s="349"/>
      <c r="H4" s="349"/>
      <c r="I4" s="349"/>
      <c r="J4" s="349" t="s">
        <v>7</v>
      </c>
      <c r="K4" s="349"/>
      <c r="L4" s="349"/>
      <c r="M4" s="349"/>
      <c r="N4" s="349"/>
      <c r="O4" s="5"/>
    </row>
    <row r="5" spans="1:17" ht="18" x14ac:dyDescent="0.25">
      <c r="A5" s="351"/>
      <c r="B5" s="351"/>
      <c r="C5" s="102" t="s">
        <v>23</v>
      </c>
      <c r="D5" s="102" t="s">
        <v>25</v>
      </c>
      <c r="E5" s="102" t="s">
        <v>27</v>
      </c>
      <c r="F5" s="102" t="s">
        <v>28</v>
      </c>
      <c r="G5" s="102" t="s">
        <v>29</v>
      </c>
      <c r="H5" s="102" t="s">
        <v>30</v>
      </c>
      <c r="I5" s="102" t="s">
        <v>31</v>
      </c>
      <c r="J5" s="102" t="s">
        <v>27</v>
      </c>
      <c r="K5" s="102" t="s">
        <v>28</v>
      </c>
      <c r="L5" s="102" t="s">
        <v>29</v>
      </c>
      <c r="M5" s="102" t="s">
        <v>30</v>
      </c>
      <c r="N5" s="102" t="s">
        <v>31</v>
      </c>
      <c r="O5" s="5"/>
    </row>
    <row r="6" spans="1:17" ht="18" x14ac:dyDescent="0.25">
      <c r="A6" s="352">
        <v>2017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4"/>
      <c r="O6" s="5"/>
    </row>
    <row r="7" spans="1:17" ht="18" x14ac:dyDescent="0.25">
      <c r="A7" s="95">
        <v>1</v>
      </c>
      <c r="B7" s="95" t="s">
        <v>32</v>
      </c>
      <c r="C7" s="96">
        <f>'раздел 1'!K30</f>
        <v>35270.9</v>
      </c>
      <c r="D7" s="107">
        <f>'раздел 1'!N30</f>
        <v>749</v>
      </c>
      <c r="E7" s="106">
        <v>0</v>
      </c>
      <c r="F7" s="106">
        <v>0</v>
      </c>
      <c r="G7" s="106">
        <v>0</v>
      </c>
      <c r="H7" s="14">
        <f>'раздел 1'!A29</f>
        <v>10</v>
      </c>
      <c r="I7" s="14">
        <f>H7</f>
        <v>10</v>
      </c>
      <c r="J7" s="106">
        <v>0</v>
      </c>
      <c r="K7" s="106">
        <v>0</v>
      </c>
      <c r="L7" s="106">
        <v>0</v>
      </c>
      <c r="M7" s="96">
        <f>'раздел 1'!O30</f>
        <v>69859399.310000002</v>
      </c>
      <c r="N7" s="96">
        <f>M7</f>
        <v>69859399.310000002</v>
      </c>
      <c r="O7" s="5"/>
      <c r="P7" s="1"/>
    </row>
    <row r="8" spans="1:17" ht="18" x14ac:dyDescent="0.25">
      <c r="A8" s="355"/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7"/>
      <c r="O8" s="5"/>
    </row>
    <row r="9" spans="1:17" ht="18" x14ac:dyDescent="0.25">
      <c r="A9" s="348">
        <v>2018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5"/>
      <c r="P9" s="1"/>
    </row>
    <row r="10" spans="1:17" ht="18" x14ac:dyDescent="0.25">
      <c r="A10" s="14">
        <v>1</v>
      </c>
      <c r="B10" s="14" t="s">
        <v>32</v>
      </c>
      <c r="C10" s="96">
        <f>'раздел 1'!K41</f>
        <v>35960.100000000006</v>
      </c>
      <c r="D10" s="14">
        <f>'раздел 1'!N41</f>
        <v>822</v>
      </c>
      <c r="E10" s="106">
        <v>0</v>
      </c>
      <c r="F10" s="106">
        <v>0</v>
      </c>
      <c r="G10" s="106">
        <v>0</v>
      </c>
      <c r="H10" s="14">
        <f>'раздел 1'!A40</f>
        <v>9</v>
      </c>
      <c r="I10" s="14">
        <f>H10</f>
        <v>9</v>
      </c>
      <c r="J10" s="106">
        <v>0</v>
      </c>
      <c r="K10" s="106">
        <v>0</v>
      </c>
      <c r="L10" s="106">
        <v>0</v>
      </c>
      <c r="M10" s="96">
        <f>'раздел 1'!O41</f>
        <v>40272179.900000006</v>
      </c>
      <c r="N10" s="96">
        <f>'раздел 1'!O41</f>
        <v>40272179.900000006</v>
      </c>
      <c r="O10" s="5"/>
      <c r="P10" s="1"/>
    </row>
    <row r="11" spans="1:17" ht="18" x14ac:dyDescent="0.25">
      <c r="A11" s="168"/>
      <c r="B11" s="168"/>
      <c r="C11" s="168"/>
      <c r="D11" s="169"/>
      <c r="E11" s="169"/>
      <c r="F11" s="169"/>
      <c r="G11" s="169"/>
      <c r="H11" s="169"/>
      <c r="I11" s="169"/>
      <c r="J11" s="169"/>
      <c r="K11" s="169"/>
      <c r="L11" s="168"/>
      <c r="M11" s="170"/>
      <c r="N11" s="171"/>
      <c r="O11" s="5"/>
      <c r="P11" s="1"/>
    </row>
    <row r="12" spans="1:17" ht="18" x14ac:dyDescent="0.25">
      <c r="A12" s="348">
        <v>2019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5"/>
    </row>
    <row r="13" spans="1:17" ht="18" x14ac:dyDescent="0.25">
      <c r="A13" s="14">
        <v>1</v>
      </c>
      <c r="B13" s="14" t="s">
        <v>32</v>
      </c>
      <c r="C13" s="96">
        <f>'раздел 1'!K49</f>
        <v>22297.8</v>
      </c>
      <c r="D13" s="107">
        <f>'раздел 1'!N49</f>
        <v>538</v>
      </c>
      <c r="E13" s="106">
        <v>0</v>
      </c>
      <c r="F13" s="106">
        <v>0</v>
      </c>
      <c r="G13" s="106">
        <v>0</v>
      </c>
      <c r="H13" s="14">
        <f>'раздел 1'!A48</f>
        <v>6</v>
      </c>
      <c r="I13" s="14">
        <f>H13</f>
        <v>6</v>
      </c>
      <c r="J13" s="106">
        <v>0</v>
      </c>
      <c r="K13" s="106">
        <v>0</v>
      </c>
      <c r="L13" s="106">
        <v>0</v>
      </c>
      <c r="M13" s="96">
        <f>'раздел 1'!O49</f>
        <v>65412975.249999993</v>
      </c>
      <c r="N13" s="96">
        <f>M13</f>
        <v>65412975.249999993</v>
      </c>
      <c r="O13" s="5"/>
      <c r="P13" s="1"/>
    </row>
    <row r="14" spans="1:17" ht="18" x14ac:dyDescent="0.25">
      <c r="A14" s="347"/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5"/>
    </row>
    <row r="15" spans="1:17" ht="18" x14ac:dyDescent="0.25">
      <c r="A15" s="360"/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5"/>
    </row>
    <row r="16" spans="1:17" ht="18" x14ac:dyDescent="0.25">
      <c r="A16" s="81"/>
      <c r="B16" s="81"/>
      <c r="C16" s="82"/>
      <c r="D16" s="81"/>
      <c r="E16" s="81"/>
      <c r="F16" s="81"/>
      <c r="G16" s="81"/>
      <c r="H16" s="81"/>
      <c r="I16" s="81"/>
      <c r="J16" s="83"/>
      <c r="K16" s="84"/>
      <c r="L16" s="81"/>
      <c r="M16" s="81"/>
      <c r="N16" s="85"/>
      <c r="O16" s="86"/>
      <c r="P16" s="87"/>
      <c r="Q16" s="79"/>
    </row>
    <row r="17" spans="1:17" x14ac:dyDescent="0.25">
      <c r="A17" s="88"/>
      <c r="B17" s="88"/>
      <c r="C17" s="89"/>
      <c r="D17" s="88"/>
      <c r="E17" s="88"/>
      <c r="F17" s="88"/>
      <c r="G17" s="88"/>
      <c r="H17" s="88"/>
      <c r="I17" s="88"/>
      <c r="J17" s="88"/>
      <c r="K17" s="90"/>
      <c r="L17" s="88"/>
      <c r="M17" s="88"/>
      <c r="N17" s="88"/>
      <c r="O17" s="88"/>
      <c r="P17" s="79"/>
      <c r="Q17" s="79"/>
    </row>
    <row r="18" spans="1:17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91"/>
      <c r="L18" s="79"/>
      <c r="M18" s="79"/>
      <c r="N18" s="87"/>
      <c r="O18" s="79"/>
      <c r="P18" s="87"/>
      <c r="Q18" s="79"/>
    </row>
    <row r="19" spans="1:17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92"/>
      <c r="K19" s="79"/>
      <c r="L19" s="79"/>
      <c r="M19" s="92"/>
      <c r="N19" s="79"/>
      <c r="O19" s="79"/>
      <c r="P19" s="79"/>
      <c r="Q19" s="79"/>
    </row>
    <row r="20" spans="1:17" x14ac:dyDescent="0.25">
      <c r="A20" s="79"/>
      <c r="B20" s="359"/>
      <c r="C20" s="79"/>
      <c r="D20" s="87"/>
      <c r="E20" s="79"/>
      <c r="F20" s="93"/>
      <c r="G20" s="79"/>
      <c r="H20" s="79"/>
      <c r="I20" s="79"/>
      <c r="J20" s="79"/>
      <c r="K20" s="87"/>
      <c r="L20" s="79"/>
      <c r="M20" s="87"/>
      <c r="N20" s="79"/>
      <c r="O20" s="79"/>
      <c r="P20" s="79"/>
      <c r="Q20" s="79"/>
    </row>
    <row r="21" spans="1:17" x14ac:dyDescent="0.25">
      <c r="A21" s="79"/>
      <c r="B21" s="359"/>
      <c r="C21" s="79"/>
      <c r="D21" s="87"/>
      <c r="E21" s="87"/>
      <c r="F21" s="93"/>
      <c r="G21" s="79"/>
      <c r="H21" s="79"/>
      <c r="I21" s="79"/>
      <c r="J21" s="79"/>
      <c r="K21" s="79"/>
      <c r="L21" s="79"/>
      <c r="M21" s="87"/>
      <c r="N21" s="79"/>
      <c r="O21" s="79"/>
      <c r="P21" s="79"/>
      <c r="Q21" s="79"/>
    </row>
    <row r="22" spans="1:17" x14ac:dyDescent="0.25">
      <c r="A22" s="79"/>
      <c r="B22" s="359"/>
      <c r="C22" s="79"/>
      <c r="D22" s="87"/>
      <c r="E22" s="87"/>
      <c r="F22" s="93"/>
      <c r="G22" s="79"/>
      <c r="H22" s="79"/>
      <c r="I22" s="79"/>
      <c r="J22" s="79"/>
      <c r="K22" s="79"/>
      <c r="L22" s="79"/>
      <c r="M22" s="87"/>
      <c r="N22" s="79"/>
      <c r="O22" s="79"/>
      <c r="P22" s="79"/>
      <c r="Q22" s="79"/>
    </row>
    <row r="23" spans="1:17" x14ac:dyDescent="0.25">
      <c r="A23" s="79"/>
      <c r="B23" s="359"/>
      <c r="C23" s="79"/>
      <c r="D23" s="87"/>
      <c r="E23" s="87"/>
      <c r="F23" s="93"/>
      <c r="G23" s="79"/>
      <c r="H23" s="79"/>
      <c r="I23" s="79"/>
      <c r="J23" s="79"/>
      <c r="K23" s="79"/>
      <c r="L23" s="79"/>
      <c r="M23" s="87"/>
      <c r="N23" s="79"/>
      <c r="O23" s="79"/>
      <c r="P23" s="79"/>
      <c r="Q23" s="79"/>
    </row>
    <row r="24" spans="1:17" x14ac:dyDescent="0.25">
      <c r="A24" s="79"/>
      <c r="B24" s="79"/>
      <c r="C24" s="79"/>
      <c r="D24" s="361"/>
      <c r="E24" s="361"/>
      <c r="F24" s="93"/>
      <c r="G24" s="79"/>
      <c r="H24" s="79"/>
      <c r="I24" s="79"/>
      <c r="J24" s="79"/>
      <c r="K24" s="79"/>
      <c r="L24" s="79"/>
      <c r="M24" s="87"/>
      <c r="N24" s="79"/>
      <c r="O24" s="79"/>
      <c r="P24" s="79"/>
      <c r="Q24" s="79"/>
    </row>
    <row r="25" spans="1:17" x14ac:dyDescent="0.25">
      <c r="A25" s="79"/>
      <c r="B25" s="79"/>
      <c r="C25" s="79"/>
      <c r="D25" s="361"/>
      <c r="E25" s="361"/>
      <c r="F25" s="93"/>
      <c r="G25" s="79"/>
      <c r="H25" s="79"/>
      <c r="I25" s="79"/>
      <c r="J25" s="79"/>
      <c r="K25" s="79"/>
      <c r="L25" s="79"/>
      <c r="M25" s="87"/>
      <c r="N25" s="79"/>
      <c r="O25" s="79"/>
      <c r="P25" s="79"/>
      <c r="Q25" s="79"/>
    </row>
    <row r="26" spans="1:17" x14ac:dyDescent="0.25">
      <c r="A26" s="79"/>
      <c r="B26" s="359"/>
      <c r="C26" s="79"/>
      <c r="D26" s="87"/>
      <c r="E26" s="87"/>
      <c r="F26" s="93"/>
      <c r="G26" s="79"/>
      <c r="H26" s="79"/>
      <c r="I26" s="79"/>
      <c r="J26" s="79"/>
      <c r="K26" s="79"/>
      <c r="L26" s="79"/>
      <c r="M26" s="87"/>
      <c r="N26" s="79"/>
      <c r="O26" s="79"/>
      <c r="P26" s="79"/>
      <c r="Q26" s="79"/>
    </row>
    <row r="27" spans="1:17" x14ac:dyDescent="0.25">
      <c r="A27" s="79"/>
      <c r="B27" s="359"/>
      <c r="C27" s="79"/>
      <c r="D27" s="87"/>
      <c r="E27" s="87"/>
      <c r="F27" s="93"/>
      <c r="G27" s="79"/>
      <c r="H27" s="79"/>
      <c r="I27" s="79"/>
      <c r="J27" s="79"/>
      <c r="K27" s="79"/>
      <c r="L27" s="79"/>
      <c r="M27" s="87"/>
      <c r="N27" s="79"/>
      <c r="O27" s="79"/>
      <c r="P27" s="79"/>
      <c r="Q27" s="79"/>
    </row>
    <row r="28" spans="1:17" x14ac:dyDescent="0.25">
      <c r="A28" s="79"/>
      <c r="B28" s="359"/>
      <c r="C28" s="79"/>
      <c r="D28" s="87"/>
      <c r="E28" s="87"/>
      <c r="F28" s="93"/>
      <c r="G28" s="79"/>
      <c r="H28" s="79"/>
      <c r="I28" s="79"/>
      <c r="J28" s="87"/>
      <c r="K28" s="94"/>
      <c r="L28" s="79"/>
      <c r="M28" s="87"/>
      <c r="N28" s="79"/>
      <c r="O28" s="79"/>
      <c r="P28" s="79"/>
      <c r="Q28" s="79"/>
    </row>
    <row r="29" spans="1:17" x14ac:dyDescent="0.25">
      <c r="A29" s="79"/>
      <c r="B29" s="79"/>
      <c r="C29" s="79"/>
      <c r="D29" s="361"/>
      <c r="E29" s="361"/>
      <c r="F29" s="93"/>
      <c r="G29" s="79"/>
      <c r="H29" s="79"/>
      <c r="I29" s="79"/>
      <c r="J29" s="79"/>
      <c r="K29" s="79"/>
      <c r="L29" s="79"/>
      <c r="M29" s="87"/>
      <c r="N29" s="79"/>
      <c r="O29" s="79"/>
      <c r="P29" s="79"/>
      <c r="Q29" s="79"/>
    </row>
    <row r="30" spans="1:17" x14ac:dyDescent="0.25">
      <c r="A30" s="79"/>
      <c r="B30" s="79"/>
      <c r="C30" s="79"/>
      <c r="D30" s="87"/>
      <c r="E30" s="87"/>
      <c r="F30" s="93"/>
      <c r="G30" s="79"/>
      <c r="H30" s="79"/>
      <c r="I30" s="79"/>
      <c r="J30" s="79"/>
      <c r="K30" s="94"/>
      <c r="L30" s="362"/>
      <c r="M30" s="87"/>
      <c r="N30" s="79"/>
      <c r="O30" s="79"/>
      <c r="P30" s="79"/>
      <c r="Q30" s="79"/>
    </row>
    <row r="31" spans="1:17" x14ac:dyDescent="0.25">
      <c r="A31" s="79"/>
      <c r="B31" s="79"/>
      <c r="C31" s="79"/>
      <c r="D31" s="87"/>
      <c r="E31" s="87"/>
      <c r="F31" s="93"/>
      <c r="G31" s="79"/>
      <c r="H31" s="79"/>
      <c r="I31" s="79"/>
      <c r="J31" s="79"/>
      <c r="K31" s="94"/>
      <c r="L31" s="362"/>
      <c r="M31" s="87"/>
      <c r="N31" s="79"/>
      <c r="O31" s="79"/>
      <c r="P31" s="79"/>
      <c r="Q31" s="79"/>
    </row>
    <row r="32" spans="1:17" x14ac:dyDescent="0.25">
      <c r="A32" s="79"/>
      <c r="B32" s="359"/>
      <c r="C32" s="79"/>
      <c r="D32" s="87"/>
      <c r="E32" s="87"/>
      <c r="F32" s="93"/>
      <c r="G32" s="79"/>
      <c r="H32" s="79"/>
      <c r="I32" s="79"/>
      <c r="J32" s="79"/>
      <c r="K32" s="79"/>
      <c r="L32" s="79"/>
      <c r="M32" s="87"/>
      <c r="N32" s="79"/>
      <c r="O32" s="79"/>
      <c r="P32" s="79"/>
      <c r="Q32" s="79"/>
    </row>
    <row r="33" spans="1:17" x14ac:dyDescent="0.25">
      <c r="A33" s="79"/>
      <c r="B33" s="359"/>
      <c r="C33" s="79"/>
      <c r="D33" s="87"/>
      <c r="E33" s="87"/>
      <c r="F33" s="93"/>
      <c r="G33" s="79"/>
      <c r="H33" s="79"/>
      <c r="I33" s="87"/>
      <c r="J33" s="79"/>
      <c r="K33" s="79"/>
      <c r="L33" s="79"/>
      <c r="M33" s="79"/>
      <c r="N33" s="79"/>
      <c r="O33" s="79"/>
      <c r="P33" s="79"/>
      <c r="Q33" s="79"/>
    </row>
    <row r="34" spans="1:17" x14ac:dyDescent="0.25">
      <c r="A34" s="79"/>
      <c r="B34" s="359"/>
      <c r="C34" s="79"/>
      <c r="D34" s="87"/>
      <c r="E34" s="87"/>
      <c r="F34" s="93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x14ac:dyDescent="0.25">
      <c r="A35" s="79"/>
      <c r="B35" s="359"/>
      <c r="C35" s="79"/>
      <c r="D35" s="87"/>
      <c r="E35" s="87"/>
      <c r="F35" s="93"/>
      <c r="G35" s="79"/>
      <c r="H35" s="79"/>
      <c r="I35" s="87"/>
      <c r="J35" s="79"/>
      <c r="K35" s="79"/>
      <c r="L35" s="79"/>
      <c r="M35" s="79"/>
      <c r="N35" s="79"/>
      <c r="O35" s="79"/>
      <c r="P35" s="79"/>
      <c r="Q35" s="79"/>
    </row>
    <row r="36" spans="1:17" x14ac:dyDescent="0.25">
      <c r="A36" s="79"/>
      <c r="B36" s="79"/>
      <c r="C36" s="79"/>
      <c r="D36" s="361"/>
      <c r="E36" s="361"/>
      <c r="F36" s="93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1:17" x14ac:dyDescent="0.25">
      <c r="A37" s="79"/>
      <c r="B37" s="359"/>
      <c r="C37" s="79"/>
      <c r="D37" s="87"/>
      <c r="E37" s="87"/>
      <c r="F37" s="93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1:17" x14ac:dyDescent="0.25">
      <c r="A38" s="79"/>
      <c r="B38" s="359"/>
      <c r="C38" s="79"/>
      <c r="D38" s="87"/>
      <c r="E38" s="87"/>
      <c r="F38" s="93"/>
      <c r="G38" s="79"/>
      <c r="H38" s="79"/>
      <c r="I38" s="87"/>
      <c r="J38" s="87"/>
      <c r="K38" s="79"/>
      <c r="L38" s="79"/>
      <c r="M38" s="79"/>
      <c r="N38" s="79"/>
      <c r="O38" s="79"/>
      <c r="P38" s="79"/>
      <c r="Q38" s="79"/>
    </row>
    <row r="39" spans="1:17" x14ac:dyDescent="0.25">
      <c r="A39" s="79"/>
      <c r="B39" s="359"/>
      <c r="C39" s="79"/>
      <c r="D39" s="87"/>
      <c r="E39" s="87"/>
      <c r="F39" s="93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1:17" x14ac:dyDescent="0.25">
      <c r="A40" s="79"/>
      <c r="B40" s="359"/>
      <c r="C40" s="79"/>
      <c r="D40" s="87"/>
      <c r="E40" s="87"/>
      <c r="F40" s="93"/>
      <c r="G40" s="79"/>
      <c r="H40" s="79"/>
      <c r="I40" s="87"/>
      <c r="J40" s="87"/>
      <c r="K40" s="79"/>
      <c r="L40" s="79"/>
      <c r="M40" s="79"/>
      <c r="N40" s="79"/>
      <c r="O40" s="79"/>
      <c r="P40" s="79"/>
      <c r="Q40" s="79"/>
    </row>
    <row r="41" spans="1:17" x14ac:dyDescent="0.25">
      <c r="A41" s="79"/>
      <c r="B41" s="359"/>
      <c r="C41" s="79"/>
      <c r="D41" s="87"/>
      <c r="E41" s="87"/>
      <c r="F41" s="93"/>
      <c r="G41" s="79"/>
      <c r="H41" s="79"/>
      <c r="I41" s="79"/>
      <c r="J41" s="87"/>
      <c r="K41" s="79"/>
      <c r="L41" s="79"/>
      <c r="M41" s="79"/>
      <c r="N41" s="79"/>
      <c r="O41" s="79"/>
      <c r="P41" s="79"/>
      <c r="Q41" s="79"/>
    </row>
    <row r="42" spans="1:17" x14ac:dyDescent="0.25">
      <c r="A42" s="79"/>
      <c r="B42" s="359"/>
      <c r="C42" s="79"/>
      <c r="D42" s="87"/>
      <c r="E42" s="87"/>
      <c r="F42" s="93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1:17" x14ac:dyDescent="0.25">
      <c r="A43" s="79"/>
      <c r="B43" s="359"/>
      <c r="C43" s="79"/>
      <c r="D43" s="87"/>
      <c r="E43" s="87"/>
      <c r="F43" s="93"/>
      <c r="G43" s="79"/>
      <c r="H43" s="79"/>
      <c r="I43" s="87"/>
      <c r="J43" s="87"/>
      <c r="K43" s="79"/>
      <c r="L43" s="79"/>
      <c r="M43" s="79"/>
      <c r="N43" s="79"/>
      <c r="O43" s="79"/>
      <c r="P43" s="79"/>
      <c r="Q43" s="79"/>
    </row>
    <row r="44" spans="1:17" x14ac:dyDescent="0.25">
      <c r="A44" s="79"/>
      <c r="B44" s="359"/>
      <c r="C44" s="79"/>
      <c r="D44" s="87"/>
      <c r="E44" s="87"/>
      <c r="F44" s="93"/>
      <c r="G44" s="79"/>
      <c r="H44" s="79"/>
      <c r="I44" s="87"/>
      <c r="J44" s="87"/>
      <c r="K44" s="79"/>
      <c r="L44" s="79"/>
      <c r="M44" s="79"/>
      <c r="N44" s="79"/>
      <c r="O44" s="79"/>
      <c r="P44" s="79"/>
      <c r="Q44" s="79"/>
    </row>
    <row r="45" spans="1:17" x14ac:dyDescent="0.25">
      <c r="A45" s="79"/>
      <c r="B45" s="359"/>
      <c r="C45" s="79"/>
      <c r="D45" s="87"/>
      <c r="E45" s="87"/>
      <c r="F45" s="93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1:17" x14ac:dyDescent="0.25">
      <c r="A46" s="79"/>
      <c r="B46" s="359"/>
      <c r="C46" s="79"/>
      <c r="D46" s="87"/>
      <c r="E46" s="87"/>
      <c r="F46" s="93"/>
      <c r="G46" s="79"/>
      <c r="H46" s="79"/>
      <c r="I46" s="87"/>
      <c r="J46" s="79"/>
      <c r="K46" s="79"/>
      <c r="L46" s="79"/>
      <c r="M46" s="79"/>
      <c r="N46" s="79"/>
      <c r="O46" s="79"/>
      <c r="P46" s="79"/>
      <c r="Q46" s="79"/>
    </row>
    <row r="47" spans="1:17" x14ac:dyDescent="0.25">
      <c r="A47" s="79"/>
      <c r="B47" s="79"/>
      <c r="C47" s="79"/>
      <c r="D47" s="79"/>
      <c r="E47" s="79"/>
      <c r="F47" s="79"/>
      <c r="G47" s="79"/>
      <c r="H47" s="79"/>
      <c r="I47" s="87"/>
      <c r="J47" s="87"/>
      <c r="K47" s="87"/>
      <c r="L47" s="79"/>
      <c r="M47" s="79"/>
      <c r="N47" s="79"/>
      <c r="O47" s="79"/>
      <c r="P47" s="79"/>
      <c r="Q47" s="79"/>
    </row>
    <row r="48" spans="1:17" x14ac:dyDescent="0.25">
      <c r="A48" s="79"/>
      <c r="B48" s="79"/>
      <c r="C48" s="87"/>
      <c r="D48" s="87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1:17" x14ac:dyDescent="0.25">
      <c r="A49" s="79"/>
      <c r="B49" s="79"/>
      <c r="C49" s="87"/>
      <c r="D49" s="87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1:17" x14ac:dyDescent="0.25">
      <c r="A50" s="79"/>
      <c r="B50" s="79"/>
      <c r="C50" s="87"/>
      <c r="D50" s="87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1:17" x14ac:dyDescent="0.25">
      <c r="A51" s="79"/>
      <c r="B51" s="79"/>
      <c r="C51" s="87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1:17" x14ac:dyDescent="0.2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1:17" x14ac:dyDescent="0.2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1:17" x14ac:dyDescent="0.2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1:17" x14ac:dyDescent="0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</sheetData>
  <mergeCells count="25">
    <mergeCell ref="A2:N2"/>
    <mergeCell ref="B45:B46"/>
    <mergeCell ref="A15:N15"/>
    <mergeCell ref="B32:B33"/>
    <mergeCell ref="B34:B35"/>
    <mergeCell ref="B26:B28"/>
    <mergeCell ref="B37:B38"/>
    <mergeCell ref="D24:E24"/>
    <mergeCell ref="D25:E25"/>
    <mergeCell ref="D29:E29"/>
    <mergeCell ref="D36:E36"/>
    <mergeCell ref="L30:L31"/>
    <mergeCell ref="B39:B41"/>
    <mergeCell ref="B42:B44"/>
    <mergeCell ref="B20:B21"/>
    <mergeCell ref="B22:B23"/>
    <mergeCell ref="A14:N14"/>
    <mergeCell ref="A12:N12"/>
    <mergeCell ref="A9:N9"/>
    <mergeCell ref="E4:I4"/>
    <mergeCell ref="J4:N4"/>
    <mergeCell ref="A4:A5"/>
    <mergeCell ref="B4:B5"/>
    <mergeCell ref="A6:N6"/>
    <mergeCell ref="A8:N8"/>
  </mergeCells>
  <pageMargins left="0.98425196850393704" right="0.59055118110236227" top="0.78740157480314965" bottom="0.78740157480314965" header="0.51181102362204722" footer="0.51181102362204722"/>
  <pageSetup paperSize="9" scale="52" orientation="landscape" r:id="rId1"/>
  <headerFooter>
    <oddHeader>&amp;C3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71"/>
  <sheetViews>
    <sheetView tabSelected="1" view="pageBreakPreview" topLeftCell="A7" zoomScale="73" zoomScaleNormal="67" zoomScaleSheetLayoutView="73" workbookViewId="0">
      <selection activeCell="S9" sqref="S9"/>
    </sheetView>
  </sheetViews>
  <sheetFormatPr defaultRowHeight="15" x14ac:dyDescent="0.25"/>
  <cols>
    <col min="1" max="1" width="12.28515625" customWidth="1"/>
    <col min="2" max="2" width="32" customWidth="1"/>
    <col min="3" max="3" width="10.42578125" customWidth="1"/>
    <col min="4" max="4" width="8" customWidth="1"/>
    <col min="5" max="5" width="8.7109375" customWidth="1"/>
    <col min="6" max="6" width="8.140625" customWidth="1"/>
    <col min="7" max="7" width="11.5703125" customWidth="1"/>
    <col min="8" max="8" width="19.140625" bestFit="1" customWidth="1"/>
    <col min="9" max="10" width="10" bestFit="1" customWidth="1"/>
    <col min="11" max="11" width="14.28515625" customWidth="1"/>
    <col min="12" max="12" width="13.5703125" bestFit="1" customWidth="1"/>
    <col min="13" max="13" width="14.140625" customWidth="1"/>
    <col min="14" max="14" width="15.28515625" customWidth="1"/>
    <col min="15" max="15" width="19.5703125" bestFit="1" customWidth="1"/>
    <col min="16" max="16" width="11.28515625" customWidth="1"/>
    <col min="17" max="17" width="10.7109375" customWidth="1"/>
    <col min="18" max="18" width="10.42578125" customWidth="1"/>
    <col min="19" max="19" width="22.42578125" customWidth="1"/>
    <col min="20" max="20" width="10.5703125" customWidth="1"/>
    <col min="21" max="21" width="18.140625" bestFit="1" customWidth="1"/>
    <col min="22" max="22" width="14.140625" bestFit="1" customWidth="1"/>
    <col min="23" max="23" width="11.7109375" customWidth="1"/>
    <col min="24" max="24" width="13.28515625" bestFit="1" customWidth="1"/>
    <col min="25" max="25" width="13.85546875" bestFit="1" customWidth="1"/>
    <col min="26" max="26" width="11.85546875" customWidth="1"/>
    <col min="27" max="27" width="13" customWidth="1"/>
    <col min="32" max="32" width="16.5703125" customWidth="1"/>
    <col min="33" max="33" width="25.85546875" customWidth="1"/>
  </cols>
  <sheetData>
    <row r="1" spans="1:25" ht="15.75" hidden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299"/>
      <c r="W1" s="299"/>
      <c r="X1" s="299"/>
    </row>
    <row r="2" spans="1:25" ht="74.25" hidden="1" customHeight="1" x14ac:dyDescent="0.25">
      <c r="A2" s="6"/>
      <c r="B2" s="6"/>
      <c r="C2" s="6"/>
      <c r="D2" s="6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300"/>
      <c r="Q2" s="300"/>
      <c r="R2" s="300"/>
      <c r="S2" s="9"/>
      <c r="T2" s="301" t="s">
        <v>109</v>
      </c>
      <c r="U2" s="301"/>
      <c r="V2" s="301"/>
      <c r="W2" s="301"/>
      <c r="X2" s="301"/>
    </row>
    <row r="3" spans="1:25" ht="17.25" hidden="1" customHeight="1" x14ac:dyDescent="0.25">
      <c r="A3" s="6"/>
      <c r="B3" s="6"/>
      <c r="C3" s="6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11"/>
      <c r="P3" s="11"/>
      <c r="Q3" s="11"/>
      <c r="R3" s="11"/>
      <c r="S3" s="12"/>
      <c r="T3" s="308"/>
      <c r="U3" s="308"/>
      <c r="V3" s="308"/>
      <c r="W3" s="308"/>
      <c r="X3" s="13"/>
      <c r="Y3" s="2"/>
    </row>
    <row r="4" spans="1:25" ht="18" hidden="1" x14ac:dyDescent="0.25">
      <c r="A4" s="6"/>
      <c r="B4" s="6"/>
      <c r="C4" s="6"/>
      <c r="D4" s="6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300"/>
      <c r="Q4" s="300"/>
      <c r="R4" s="300"/>
      <c r="S4" s="308"/>
      <c r="T4" s="308"/>
      <c r="U4" s="308"/>
      <c r="V4" s="308"/>
      <c r="W4" s="308"/>
      <c r="X4" s="10"/>
    </row>
    <row r="5" spans="1:25" ht="18" hidden="1" x14ac:dyDescent="0.25">
      <c r="A5" s="6"/>
      <c r="B5" s="6"/>
      <c r="C5" s="6"/>
      <c r="D5" s="6"/>
      <c r="E5" s="6"/>
      <c r="F5" s="5"/>
      <c r="G5" s="5"/>
      <c r="H5" s="5"/>
      <c r="I5" s="5"/>
      <c r="J5" s="5"/>
      <c r="K5" s="5"/>
      <c r="L5" s="5"/>
      <c r="M5" s="5"/>
      <c r="N5" s="5"/>
      <c r="O5" s="312"/>
      <c r="P5" s="312"/>
      <c r="Q5" s="312"/>
      <c r="R5" s="312"/>
      <c r="S5" s="174"/>
      <c r="T5" s="309"/>
      <c r="U5" s="309"/>
      <c r="V5" s="309"/>
      <c r="W5" s="309"/>
      <c r="X5" s="10"/>
    </row>
    <row r="6" spans="1:25" ht="18" hidden="1" x14ac:dyDescent="0.25">
      <c r="A6" s="6"/>
      <c r="B6" s="6"/>
      <c r="C6" s="6"/>
      <c r="D6" s="6"/>
      <c r="E6" s="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73"/>
      <c r="U6" s="173"/>
      <c r="V6" s="173"/>
      <c r="W6" s="173"/>
      <c r="X6" s="10"/>
    </row>
    <row r="7" spans="1:25" ht="18" x14ac:dyDescent="0.25">
      <c r="A7" s="6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73"/>
      <c r="U7" s="11"/>
      <c r="V7" s="11"/>
      <c r="W7" s="11"/>
      <c r="X7" s="11"/>
    </row>
    <row r="8" spans="1:25" ht="76.5" customHeight="1" x14ac:dyDescent="0.3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381" t="s">
        <v>140</v>
      </c>
      <c r="T8" s="381"/>
      <c r="U8" s="381"/>
      <c r="V8" s="381"/>
      <c r="W8" s="381"/>
      <c r="X8" s="381"/>
    </row>
    <row r="9" spans="1:25" ht="18.75" x14ac:dyDescent="0.3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220"/>
      <c r="U9" s="220"/>
      <c r="V9" s="220"/>
      <c r="W9" s="220"/>
      <c r="X9" s="185"/>
    </row>
    <row r="10" spans="1:25" ht="18" customHeight="1" x14ac:dyDescent="0.3">
      <c r="A10" s="185"/>
      <c r="B10" s="382" t="s">
        <v>136</v>
      </c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185"/>
    </row>
    <row r="11" spans="1:25" ht="18" customHeight="1" x14ac:dyDescent="0.3">
      <c r="A11" s="185"/>
      <c r="B11" s="382"/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185"/>
    </row>
    <row r="12" spans="1:25" ht="18" customHeight="1" x14ac:dyDescent="0.3">
      <c r="A12" s="185"/>
      <c r="B12" s="382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185"/>
    </row>
    <row r="13" spans="1:25" ht="18" customHeight="1" x14ac:dyDescent="0.3">
      <c r="A13" s="185"/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185"/>
    </row>
    <row r="14" spans="1:25" ht="15" customHeight="1" x14ac:dyDescent="0.3">
      <c r="A14" s="185"/>
      <c r="B14" s="185"/>
      <c r="C14" s="185"/>
      <c r="D14" s="185"/>
      <c r="E14" s="185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185"/>
      <c r="S14" s="185"/>
      <c r="T14" s="185"/>
      <c r="U14" s="185"/>
      <c r="V14" s="185"/>
      <c r="W14" s="185"/>
      <c r="X14" s="185"/>
    </row>
    <row r="15" spans="1:25" ht="37.5" customHeight="1" x14ac:dyDescent="0.3">
      <c r="A15" s="222"/>
      <c r="B15" s="383" t="s">
        <v>33</v>
      </c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286"/>
    </row>
    <row r="16" spans="1:25" ht="41.25" customHeight="1" x14ac:dyDescent="0.25">
      <c r="A16" s="368" t="s">
        <v>0</v>
      </c>
      <c r="B16" s="368" t="s">
        <v>1</v>
      </c>
      <c r="C16" s="364" t="s">
        <v>65</v>
      </c>
      <c r="D16" s="364" t="s">
        <v>66</v>
      </c>
      <c r="E16" s="364" t="s">
        <v>67</v>
      </c>
      <c r="F16" s="365" t="s">
        <v>2</v>
      </c>
      <c r="G16" s="365"/>
      <c r="H16" s="363" t="s">
        <v>3</v>
      </c>
      <c r="I16" s="363" t="s">
        <v>4</v>
      </c>
      <c r="J16" s="364" t="s">
        <v>5</v>
      </c>
      <c r="K16" s="363" t="s">
        <v>12</v>
      </c>
      <c r="L16" s="363" t="s">
        <v>13</v>
      </c>
      <c r="M16" s="363"/>
      <c r="N16" s="363" t="s">
        <v>6</v>
      </c>
      <c r="O16" s="365" t="s">
        <v>7</v>
      </c>
      <c r="P16" s="365"/>
      <c r="Q16" s="365"/>
      <c r="R16" s="365"/>
      <c r="S16" s="365"/>
      <c r="T16" s="365"/>
      <c r="U16" s="366" t="s">
        <v>19</v>
      </c>
      <c r="V16" s="363" t="s">
        <v>20</v>
      </c>
      <c r="W16" s="363" t="s">
        <v>74</v>
      </c>
      <c r="X16" s="364" t="s">
        <v>73</v>
      </c>
    </row>
    <row r="17" spans="1:26" ht="176.25" customHeight="1" x14ac:dyDescent="0.25">
      <c r="A17" s="369"/>
      <c r="B17" s="369"/>
      <c r="C17" s="370"/>
      <c r="D17" s="370"/>
      <c r="E17" s="370"/>
      <c r="F17" s="282" t="s">
        <v>8</v>
      </c>
      <c r="G17" s="282" t="s">
        <v>9</v>
      </c>
      <c r="H17" s="364"/>
      <c r="I17" s="364"/>
      <c r="J17" s="370"/>
      <c r="K17" s="364"/>
      <c r="L17" s="223" t="s">
        <v>14</v>
      </c>
      <c r="M17" s="224" t="s">
        <v>15</v>
      </c>
      <c r="N17" s="364"/>
      <c r="O17" s="225" t="s">
        <v>14</v>
      </c>
      <c r="P17" s="282" t="s">
        <v>16</v>
      </c>
      <c r="Q17" s="282" t="s">
        <v>69</v>
      </c>
      <c r="R17" s="282" t="s">
        <v>17</v>
      </c>
      <c r="S17" s="282" t="s">
        <v>18</v>
      </c>
      <c r="T17" s="226" t="s">
        <v>70</v>
      </c>
      <c r="U17" s="367"/>
      <c r="V17" s="364"/>
      <c r="W17" s="364"/>
      <c r="X17" s="380"/>
      <c r="Y17" s="18" t="s">
        <v>85</v>
      </c>
      <c r="Z17" s="18" t="s">
        <v>86</v>
      </c>
    </row>
    <row r="18" spans="1:26" ht="24" customHeight="1" x14ac:dyDescent="0.25">
      <c r="A18" s="283">
        <v>1</v>
      </c>
      <c r="B18" s="283">
        <v>2</v>
      </c>
      <c r="C18" s="284">
        <v>3</v>
      </c>
      <c r="D18" s="284">
        <v>4</v>
      </c>
      <c r="E18" s="284">
        <v>5</v>
      </c>
      <c r="F18" s="284">
        <v>6</v>
      </c>
      <c r="G18" s="284">
        <v>7</v>
      </c>
      <c r="H18" s="284">
        <v>8</v>
      </c>
      <c r="I18" s="284">
        <v>9</v>
      </c>
      <c r="J18" s="284">
        <v>10</v>
      </c>
      <c r="K18" s="284">
        <v>11</v>
      </c>
      <c r="L18" s="191">
        <v>12</v>
      </c>
      <c r="M18" s="284">
        <v>13</v>
      </c>
      <c r="N18" s="284">
        <v>14</v>
      </c>
      <c r="O18" s="191">
        <v>15</v>
      </c>
      <c r="P18" s="284">
        <v>16</v>
      </c>
      <c r="Q18" s="284">
        <v>17</v>
      </c>
      <c r="R18" s="284">
        <v>18</v>
      </c>
      <c r="S18" s="284">
        <v>19</v>
      </c>
      <c r="T18" s="229">
        <v>20</v>
      </c>
      <c r="U18" s="284">
        <v>21</v>
      </c>
      <c r="V18" s="284">
        <v>22</v>
      </c>
      <c r="W18" s="284">
        <v>23</v>
      </c>
      <c r="X18" s="284">
        <v>24</v>
      </c>
    </row>
    <row r="19" spans="1:26" ht="21.95" customHeight="1" x14ac:dyDescent="0.25">
      <c r="A19" s="371">
        <v>2017</v>
      </c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3"/>
    </row>
    <row r="20" spans="1:26" ht="34.5" customHeight="1" x14ac:dyDescent="0.25">
      <c r="A20" s="191">
        <v>1</v>
      </c>
      <c r="B20" s="192" t="s">
        <v>110</v>
      </c>
      <c r="C20" s="229" t="s">
        <v>64</v>
      </c>
      <c r="D20" s="229" t="s">
        <v>68</v>
      </c>
      <c r="E20" s="229"/>
      <c r="F20" s="229">
        <v>1959</v>
      </c>
      <c r="G20" s="229">
        <v>2004</v>
      </c>
      <c r="H20" s="229" t="s">
        <v>111</v>
      </c>
      <c r="I20" s="229">
        <v>4</v>
      </c>
      <c r="J20" s="229">
        <v>4</v>
      </c>
      <c r="K20" s="230">
        <v>3434.8</v>
      </c>
      <c r="L20" s="231">
        <v>2659.6</v>
      </c>
      <c r="M20" s="230">
        <v>2451.1999999999998</v>
      </c>
      <c r="N20" s="232">
        <v>65</v>
      </c>
      <c r="O20" s="231">
        <f>'раздел 2 н'!C10</f>
        <v>1638132</v>
      </c>
      <c r="P20" s="233" t="s">
        <v>138</v>
      </c>
      <c r="Q20" s="233" t="s">
        <v>138</v>
      </c>
      <c r="R20" s="233" t="s">
        <v>138</v>
      </c>
      <c r="S20" s="230">
        <f>O20</f>
        <v>1638132</v>
      </c>
      <c r="T20" s="233" t="s">
        <v>138</v>
      </c>
      <c r="U20" s="230">
        <f>O20/L20</f>
        <v>615.93171905549707</v>
      </c>
      <c r="V20" s="230">
        <v>6357</v>
      </c>
      <c r="W20" s="234">
        <v>2017</v>
      </c>
      <c r="X20" s="234">
        <v>2017</v>
      </c>
    </row>
    <row r="21" spans="1:26" ht="21.95" customHeight="1" x14ac:dyDescent="0.25">
      <c r="A21" s="191">
        <f>A20+1</f>
        <v>2</v>
      </c>
      <c r="B21" s="192" t="s">
        <v>112</v>
      </c>
      <c r="C21" s="229" t="s">
        <v>64</v>
      </c>
      <c r="D21" s="229" t="s">
        <v>68</v>
      </c>
      <c r="E21" s="229"/>
      <c r="F21" s="229">
        <v>1961</v>
      </c>
      <c r="G21" s="229">
        <v>2005</v>
      </c>
      <c r="H21" s="229" t="s">
        <v>10</v>
      </c>
      <c r="I21" s="229">
        <v>5</v>
      </c>
      <c r="J21" s="229">
        <v>2</v>
      </c>
      <c r="K21" s="230">
        <v>1700.8</v>
      </c>
      <c r="L21" s="231">
        <v>1577</v>
      </c>
      <c r="M21" s="230">
        <v>1577</v>
      </c>
      <c r="N21" s="232">
        <v>58</v>
      </c>
      <c r="O21" s="231">
        <f>'раздел 2 н'!C11</f>
        <v>1820486.55</v>
      </c>
      <c r="P21" s="233" t="s">
        <v>138</v>
      </c>
      <c r="Q21" s="233" t="s">
        <v>138</v>
      </c>
      <c r="R21" s="233" t="s">
        <v>138</v>
      </c>
      <c r="S21" s="230">
        <f t="shared" ref="S21:S29" si="0">O21</f>
        <v>1820486.55</v>
      </c>
      <c r="T21" s="233" t="s">
        <v>138</v>
      </c>
      <c r="U21" s="230">
        <f t="shared" ref="U21:U29" si="1">O21/L21</f>
        <v>1154.3985732403298</v>
      </c>
      <c r="V21" s="230">
        <v>6357</v>
      </c>
      <c r="W21" s="234" t="s">
        <v>113</v>
      </c>
      <c r="X21" s="234" t="s">
        <v>35</v>
      </c>
    </row>
    <row r="22" spans="1:26" ht="21.95" customHeight="1" x14ac:dyDescent="0.25">
      <c r="A22" s="191">
        <f t="shared" ref="A22:A29" si="2">A21+1</f>
        <v>3</v>
      </c>
      <c r="B22" s="192" t="s">
        <v>114</v>
      </c>
      <c r="C22" s="229" t="s">
        <v>64</v>
      </c>
      <c r="D22" s="229" t="s">
        <v>68</v>
      </c>
      <c r="E22" s="229"/>
      <c r="F22" s="229">
        <v>1936</v>
      </c>
      <c r="G22" s="229">
        <v>2005</v>
      </c>
      <c r="H22" s="229" t="s">
        <v>10</v>
      </c>
      <c r="I22" s="229">
        <v>4</v>
      </c>
      <c r="J22" s="229">
        <v>3</v>
      </c>
      <c r="K22" s="230">
        <v>1867.7</v>
      </c>
      <c r="L22" s="231">
        <v>1536.8</v>
      </c>
      <c r="M22" s="230">
        <v>1536.8</v>
      </c>
      <c r="N22" s="232">
        <v>54</v>
      </c>
      <c r="O22" s="231">
        <f>'раздел 2 н'!C12</f>
        <v>3080874.34</v>
      </c>
      <c r="P22" s="233" t="s">
        <v>138</v>
      </c>
      <c r="Q22" s="233" t="s">
        <v>138</v>
      </c>
      <c r="R22" s="233" t="s">
        <v>138</v>
      </c>
      <c r="S22" s="230">
        <f t="shared" si="0"/>
        <v>3080874.34</v>
      </c>
      <c r="T22" s="233" t="s">
        <v>138</v>
      </c>
      <c r="U22" s="230">
        <f t="shared" si="1"/>
        <v>2004.7334331077564</v>
      </c>
      <c r="V22" s="230">
        <v>6357</v>
      </c>
      <c r="W22" s="234" t="s">
        <v>113</v>
      </c>
      <c r="X22" s="234" t="s">
        <v>35</v>
      </c>
    </row>
    <row r="23" spans="1:26" ht="21.95" customHeight="1" x14ac:dyDescent="0.25">
      <c r="A23" s="191">
        <f t="shared" si="2"/>
        <v>4</v>
      </c>
      <c r="B23" s="192" t="s">
        <v>83</v>
      </c>
      <c r="C23" s="229" t="s">
        <v>64</v>
      </c>
      <c r="D23" s="229" t="s">
        <v>68</v>
      </c>
      <c r="E23" s="229"/>
      <c r="F23" s="229">
        <v>1949</v>
      </c>
      <c r="G23" s="229">
        <v>2006</v>
      </c>
      <c r="H23" s="229" t="s">
        <v>10</v>
      </c>
      <c r="I23" s="229">
        <v>5</v>
      </c>
      <c r="J23" s="229">
        <v>5</v>
      </c>
      <c r="K23" s="230">
        <v>7532.3</v>
      </c>
      <c r="L23" s="231">
        <v>5486.8</v>
      </c>
      <c r="M23" s="230">
        <v>4096.8999999999996</v>
      </c>
      <c r="N23" s="232">
        <v>118</v>
      </c>
      <c r="O23" s="231">
        <f>'раздел 2 н'!C13</f>
        <v>10901528.51</v>
      </c>
      <c r="P23" s="233" t="s">
        <v>138</v>
      </c>
      <c r="Q23" s="233" t="s">
        <v>138</v>
      </c>
      <c r="R23" s="233" t="s">
        <v>138</v>
      </c>
      <c r="S23" s="230">
        <f t="shared" si="0"/>
        <v>10901528.51</v>
      </c>
      <c r="T23" s="233" t="s">
        <v>138</v>
      </c>
      <c r="U23" s="230">
        <f t="shared" si="1"/>
        <v>1986.8645676897279</v>
      </c>
      <c r="V23" s="230">
        <v>6357</v>
      </c>
      <c r="W23" s="234" t="s">
        <v>113</v>
      </c>
      <c r="X23" s="234" t="s">
        <v>35</v>
      </c>
    </row>
    <row r="24" spans="1:26" ht="21.95" customHeight="1" x14ac:dyDescent="0.25">
      <c r="A24" s="191">
        <f t="shared" si="2"/>
        <v>5</v>
      </c>
      <c r="B24" s="192" t="s">
        <v>115</v>
      </c>
      <c r="C24" s="229" t="s">
        <v>64</v>
      </c>
      <c r="D24" s="229" t="s">
        <v>68</v>
      </c>
      <c r="E24" s="229"/>
      <c r="F24" s="229">
        <v>1954</v>
      </c>
      <c r="G24" s="229">
        <v>1997</v>
      </c>
      <c r="H24" s="229" t="s">
        <v>10</v>
      </c>
      <c r="I24" s="229">
        <v>4</v>
      </c>
      <c r="J24" s="229">
        <v>3</v>
      </c>
      <c r="K24" s="230">
        <v>2444.6</v>
      </c>
      <c r="L24" s="231">
        <v>2070.1</v>
      </c>
      <c r="M24" s="230">
        <v>2070.1</v>
      </c>
      <c r="N24" s="232">
        <v>50</v>
      </c>
      <c r="O24" s="231">
        <f>'раздел 2 н'!C14</f>
        <v>4144050.3</v>
      </c>
      <c r="P24" s="233" t="s">
        <v>138</v>
      </c>
      <c r="Q24" s="233" t="s">
        <v>138</v>
      </c>
      <c r="R24" s="233" t="s">
        <v>138</v>
      </c>
      <c r="S24" s="230">
        <f t="shared" si="0"/>
        <v>4144050.3</v>
      </c>
      <c r="T24" s="233" t="s">
        <v>138</v>
      </c>
      <c r="U24" s="230">
        <f t="shared" si="1"/>
        <v>2001.8599584561132</v>
      </c>
      <c r="V24" s="230">
        <v>6357</v>
      </c>
      <c r="W24" s="234" t="s">
        <v>113</v>
      </c>
      <c r="X24" s="234" t="s">
        <v>35</v>
      </c>
    </row>
    <row r="25" spans="1:26" s="16" customFormat="1" ht="21.95" customHeight="1" x14ac:dyDescent="0.25">
      <c r="A25" s="191">
        <f t="shared" si="2"/>
        <v>6</v>
      </c>
      <c r="B25" s="192" t="s">
        <v>116</v>
      </c>
      <c r="C25" s="229" t="s">
        <v>64</v>
      </c>
      <c r="D25" s="229" t="s">
        <v>68</v>
      </c>
      <c r="E25" s="229"/>
      <c r="F25" s="229">
        <v>1960</v>
      </c>
      <c r="G25" s="229">
        <v>2005</v>
      </c>
      <c r="H25" s="229" t="s">
        <v>10</v>
      </c>
      <c r="I25" s="229">
        <v>5</v>
      </c>
      <c r="J25" s="229">
        <v>4</v>
      </c>
      <c r="K25" s="230">
        <v>4286.7</v>
      </c>
      <c r="L25" s="231">
        <v>3981.2</v>
      </c>
      <c r="M25" s="230">
        <v>2924.1</v>
      </c>
      <c r="N25" s="232">
        <v>122</v>
      </c>
      <c r="O25" s="231">
        <f>'раздел 2 н'!C15</f>
        <v>17040378.050000001</v>
      </c>
      <c r="P25" s="233" t="s">
        <v>138</v>
      </c>
      <c r="Q25" s="233" t="s">
        <v>138</v>
      </c>
      <c r="R25" s="233" t="s">
        <v>138</v>
      </c>
      <c r="S25" s="230">
        <f t="shared" si="0"/>
        <v>17040378.050000001</v>
      </c>
      <c r="T25" s="233" t="s">
        <v>138</v>
      </c>
      <c r="U25" s="230">
        <f t="shared" si="1"/>
        <v>4280.2115065809312</v>
      </c>
      <c r="V25" s="230">
        <v>6357</v>
      </c>
      <c r="W25" s="234" t="s">
        <v>117</v>
      </c>
      <c r="X25" s="234" t="s">
        <v>113</v>
      </c>
    </row>
    <row r="26" spans="1:26" ht="21.95" customHeight="1" x14ac:dyDescent="0.25">
      <c r="A26" s="191">
        <v>7</v>
      </c>
      <c r="B26" s="192" t="s">
        <v>119</v>
      </c>
      <c r="C26" s="229" t="s">
        <v>64</v>
      </c>
      <c r="D26" s="229" t="s">
        <v>68</v>
      </c>
      <c r="E26" s="229"/>
      <c r="F26" s="229">
        <v>1960</v>
      </c>
      <c r="G26" s="229">
        <v>2010</v>
      </c>
      <c r="H26" s="229" t="s">
        <v>10</v>
      </c>
      <c r="I26" s="229">
        <v>5</v>
      </c>
      <c r="J26" s="229">
        <v>3</v>
      </c>
      <c r="K26" s="230">
        <v>2906.3</v>
      </c>
      <c r="L26" s="231">
        <v>2724</v>
      </c>
      <c r="M26" s="230">
        <v>2520.9</v>
      </c>
      <c r="N26" s="232">
        <v>78</v>
      </c>
      <c r="O26" s="231">
        <f>'раздел 2 н'!C16</f>
        <v>5631136.4900000002</v>
      </c>
      <c r="P26" s="233" t="s">
        <v>138</v>
      </c>
      <c r="Q26" s="233" t="s">
        <v>138</v>
      </c>
      <c r="R26" s="233" t="s">
        <v>138</v>
      </c>
      <c r="S26" s="230">
        <f t="shared" si="0"/>
        <v>5631136.4900000002</v>
      </c>
      <c r="T26" s="233" t="s">
        <v>138</v>
      </c>
      <c r="U26" s="230">
        <f t="shared" si="1"/>
        <v>2067.2307232011749</v>
      </c>
      <c r="V26" s="230">
        <v>6357</v>
      </c>
      <c r="W26" s="234" t="s">
        <v>113</v>
      </c>
      <c r="X26" s="234" t="s">
        <v>35</v>
      </c>
    </row>
    <row r="27" spans="1:26" ht="21.95" customHeight="1" x14ac:dyDescent="0.25">
      <c r="A27" s="191">
        <v>8</v>
      </c>
      <c r="B27" s="192" t="s">
        <v>120</v>
      </c>
      <c r="C27" s="229" t="s">
        <v>64</v>
      </c>
      <c r="D27" s="229" t="s">
        <v>68</v>
      </c>
      <c r="E27" s="229"/>
      <c r="F27" s="229">
        <v>1952</v>
      </c>
      <c r="G27" s="229">
        <v>2005</v>
      </c>
      <c r="H27" s="229" t="s">
        <v>10</v>
      </c>
      <c r="I27" s="229">
        <v>5</v>
      </c>
      <c r="J27" s="229">
        <v>2</v>
      </c>
      <c r="K27" s="230">
        <v>2375.8000000000002</v>
      </c>
      <c r="L27" s="231">
        <v>1821.6</v>
      </c>
      <c r="M27" s="230">
        <v>1459.1</v>
      </c>
      <c r="N27" s="232">
        <v>32</v>
      </c>
      <c r="O27" s="231">
        <f>'раздел 2 н'!C17</f>
        <v>4512667.9000000004</v>
      </c>
      <c r="P27" s="233" t="s">
        <v>138</v>
      </c>
      <c r="Q27" s="233" t="s">
        <v>138</v>
      </c>
      <c r="R27" s="233" t="s">
        <v>138</v>
      </c>
      <c r="S27" s="230">
        <f t="shared" si="0"/>
        <v>4512667.9000000004</v>
      </c>
      <c r="T27" s="233" t="s">
        <v>138</v>
      </c>
      <c r="U27" s="230">
        <f t="shared" si="1"/>
        <v>2477.3100021958721</v>
      </c>
      <c r="V27" s="230">
        <v>6357</v>
      </c>
      <c r="W27" s="234" t="s">
        <v>117</v>
      </c>
      <c r="X27" s="234" t="s">
        <v>113</v>
      </c>
    </row>
    <row r="28" spans="1:26" ht="21.95" customHeight="1" x14ac:dyDescent="0.25">
      <c r="A28" s="191">
        <f t="shared" si="2"/>
        <v>9</v>
      </c>
      <c r="B28" s="192" t="s">
        <v>37</v>
      </c>
      <c r="C28" s="229" t="s">
        <v>64</v>
      </c>
      <c r="D28" s="229" t="s">
        <v>68</v>
      </c>
      <c r="E28" s="229"/>
      <c r="F28" s="229">
        <v>1963</v>
      </c>
      <c r="G28" s="229"/>
      <c r="H28" s="229" t="s">
        <v>10</v>
      </c>
      <c r="I28" s="229">
        <v>5</v>
      </c>
      <c r="J28" s="229">
        <v>3</v>
      </c>
      <c r="K28" s="230">
        <v>3178.4</v>
      </c>
      <c r="L28" s="231">
        <v>2998.4</v>
      </c>
      <c r="M28" s="230">
        <v>2407.1</v>
      </c>
      <c r="N28" s="232">
        <v>89</v>
      </c>
      <c r="O28" s="231">
        <v>9403930.7100000009</v>
      </c>
      <c r="P28" s="233" t="s">
        <v>138</v>
      </c>
      <c r="Q28" s="233" t="s">
        <v>138</v>
      </c>
      <c r="R28" s="233" t="s">
        <v>138</v>
      </c>
      <c r="S28" s="230">
        <f t="shared" si="0"/>
        <v>9403930.7100000009</v>
      </c>
      <c r="T28" s="233" t="s">
        <v>138</v>
      </c>
      <c r="U28" s="230">
        <f t="shared" si="1"/>
        <v>3136.3162720117398</v>
      </c>
      <c r="V28" s="230">
        <v>6357</v>
      </c>
      <c r="W28" s="234" t="s">
        <v>113</v>
      </c>
      <c r="X28" s="234" t="s">
        <v>35</v>
      </c>
    </row>
    <row r="29" spans="1:26" ht="21.95" customHeight="1" x14ac:dyDescent="0.25">
      <c r="A29" s="191">
        <f t="shared" si="2"/>
        <v>10</v>
      </c>
      <c r="B29" s="192" t="s">
        <v>121</v>
      </c>
      <c r="C29" s="229" t="s">
        <v>64</v>
      </c>
      <c r="D29" s="229" t="s">
        <v>68</v>
      </c>
      <c r="E29" s="229"/>
      <c r="F29" s="229">
        <v>1953</v>
      </c>
      <c r="G29" s="229">
        <v>2006</v>
      </c>
      <c r="H29" s="229" t="s">
        <v>10</v>
      </c>
      <c r="I29" s="229">
        <v>4</v>
      </c>
      <c r="J29" s="229">
        <v>6</v>
      </c>
      <c r="K29" s="230">
        <v>5543.5</v>
      </c>
      <c r="L29" s="231">
        <v>4717.3</v>
      </c>
      <c r="M29" s="230">
        <v>3430.5</v>
      </c>
      <c r="N29" s="232">
        <v>83</v>
      </c>
      <c r="O29" s="231">
        <f>'раздел 2 н'!C19</f>
        <v>11686214.460000001</v>
      </c>
      <c r="P29" s="233" t="s">
        <v>138</v>
      </c>
      <c r="Q29" s="233" t="s">
        <v>138</v>
      </c>
      <c r="R29" s="233" t="s">
        <v>138</v>
      </c>
      <c r="S29" s="230">
        <f t="shared" si="0"/>
        <v>11686214.460000001</v>
      </c>
      <c r="T29" s="233" t="s">
        <v>138</v>
      </c>
      <c r="U29" s="230">
        <f t="shared" si="1"/>
        <v>2477.3099993640431</v>
      </c>
      <c r="V29" s="230">
        <v>6357</v>
      </c>
      <c r="W29" s="234" t="s">
        <v>117</v>
      </c>
      <c r="X29" s="234" t="s">
        <v>113</v>
      </c>
    </row>
    <row r="30" spans="1:26" s="66" customFormat="1" ht="21.95" customHeight="1" x14ac:dyDescent="0.35">
      <c r="A30" s="235"/>
      <c r="B30" s="236" t="s">
        <v>122</v>
      </c>
      <c r="C30" s="237"/>
      <c r="D30" s="237"/>
      <c r="E30" s="237"/>
      <c r="F30" s="237"/>
      <c r="G30" s="237"/>
      <c r="H30" s="237"/>
      <c r="I30" s="237"/>
      <c r="J30" s="237"/>
      <c r="K30" s="238">
        <f>SUM(K20:K29)</f>
        <v>35270.9</v>
      </c>
      <c r="L30" s="238">
        <f>SUM(L20:L29)</f>
        <v>29572.799999999999</v>
      </c>
      <c r="M30" s="238">
        <f>SUM(M20:M29)</f>
        <v>24473.699999999997</v>
      </c>
      <c r="N30" s="239">
        <f>SUM(N20:N29)</f>
        <v>749</v>
      </c>
      <c r="O30" s="238">
        <f>SUM(O20:O29)</f>
        <v>69859399.310000002</v>
      </c>
      <c r="P30" s="238"/>
      <c r="Q30" s="238"/>
      <c r="R30" s="238"/>
      <c r="S30" s="238">
        <f>SUM(S20:S29)</f>
        <v>69859399.310000002</v>
      </c>
      <c r="T30" s="238"/>
      <c r="U30" s="238"/>
      <c r="V30" s="238"/>
      <c r="W30" s="240"/>
      <c r="X30" s="240"/>
    </row>
    <row r="31" spans="1:26" ht="21.95" customHeight="1" x14ac:dyDescent="0.3">
      <c r="A31" s="374">
        <v>2018</v>
      </c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6"/>
      <c r="Y31" s="1"/>
    </row>
    <row r="32" spans="1:26" s="16" customFormat="1" ht="21.95" customHeight="1" x14ac:dyDescent="0.25">
      <c r="A32" s="191">
        <v>1</v>
      </c>
      <c r="B32" s="192" t="s">
        <v>80</v>
      </c>
      <c r="C32" s="191" t="s">
        <v>64</v>
      </c>
      <c r="D32" s="191" t="s">
        <v>68</v>
      </c>
      <c r="E32" s="191"/>
      <c r="F32" s="191">
        <v>1956</v>
      </c>
      <c r="G32" s="191">
        <v>2010</v>
      </c>
      <c r="H32" s="229" t="s">
        <v>10</v>
      </c>
      <c r="I32" s="191">
        <v>5</v>
      </c>
      <c r="J32" s="191">
        <v>4</v>
      </c>
      <c r="K32" s="241">
        <v>4460.3999999999996</v>
      </c>
      <c r="L32" s="241">
        <v>3708.94</v>
      </c>
      <c r="M32" s="242">
        <v>3338.6</v>
      </c>
      <c r="N32" s="243">
        <v>75</v>
      </c>
      <c r="O32" s="231">
        <v>232424.39</v>
      </c>
      <c r="P32" s="233" t="s">
        <v>138</v>
      </c>
      <c r="Q32" s="233" t="s">
        <v>138</v>
      </c>
      <c r="R32" s="233" t="s">
        <v>138</v>
      </c>
      <c r="S32" s="231">
        <f>O32</f>
        <v>232424.39</v>
      </c>
      <c r="T32" s="233" t="s">
        <v>138</v>
      </c>
      <c r="U32" s="230">
        <f t="shared" ref="U32:U39" si="3">O32/L32</f>
        <v>62.665988125987482</v>
      </c>
      <c r="V32" s="231">
        <v>12387</v>
      </c>
      <c r="W32" s="234" t="s">
        <v>35</v>
      </c>
      <c r="X32" s="234" t="s">
        <v>35</v>
      </c>
      <c r="Y32" s="27"/>
      <c r="Z32" s="27"/>
    </row>
    <row r="33" spans="1:27" s="16" customFormat="1" ht="21.95" customHeight="1" x14ac:dyDescent="0.25">
      <c r="A33" s="191">
        <v>2</v>
      </c>
      <c r="B33" s="192" t="s">
        <v>82</v>
      </c>
      <c r="C33" s="191" t="s">
        <v>64</v>
      </c>
      <c r="D33" s="191" t="s">
        <v>68</v>
      </c>
      <c r="E33" s="191"/>
      <c r="F33" s="191">
        <v>1957</v>
      </c>
      <c r="G33" s="191">
        <v>2010</v>
      </c>
      <c r="H33" s="231" t="s">
        <v>10</v>
      </c>
      <c r="I33" s="191">
        <v>4</v>
      </c>
      <c r="J33" s="191">
        <v>4</v>
      </c>
      <c r="K33" s="241">
        <v>3489.4</v>
      </c>
      <c r="L33" s="241">
        <v>3176.6</v>
      </c>
      <c r="M33" s="241">
        <v>2481.9</v>
      </c>
      <c r="N33" s="243">
        <v>67</v>
      </c>
      <c r="O33" s="231">
        <v>209195.47</v>
      </c>
      <c r="P33" s="233" t="s">
        <v>138</v>
      </c>
      <c r="Q33" s="233" t="s">
        <v>138</v>
      </c>
      <c r="R33" s="233" t="s">
        <v>138</v>
      </c>
      <c r="S33" s="231">
        <f t="shared" ref="S33:S39" si="4">O33</f>
        <v>209195.47</v>
      </c>
      <c r="T33" s="233" t="s">
        <v>138</v>
      </c>
      <c r="U33" s="230">
        <f t="shared" si="3"/>
        <v>65.855150160549016</v>
      </c>
      <c r="V33" s="231">
        <v>12387</v>
      </c>
      <c r="W33" s="234" t="s">
        <v>35</v>
      </c>
      <c r="X33" s="234" t="s">
        <v>35</v>
      </c>
      <c r="Y33" s="27"/>
      <c r="Z33" s="27"/>
    </row>
    <row r="34" spans="1:27" s="16" customFormat="1" ht="21.95" customHeight="1" x14ac:dyDescent="0.25">
      <c r="A34" s="191">
        <v>3</v>
      </c>
      <c r="B34" s="192" t="s">
        <v>83</v>
      </c>
      <c r="C34" s="191" t="s">
        <v>64</v>
      </c>
      <c r="D34" s="191" t="s">
        <v>68</v>
      </c>
      <c r="E34" s="191"/>
      <c r="F34" s="191">
        <v>1949</v>
      </c>
      <c r="G34" s="191">
        <v>2016</v>
      </c>
      <c r="H34" s="231" t="s">
        <v>10</v>
      </c>
      <c r="I34" s="191">
        <v>5</v>
      </c>
      <c r="J34" s="191">
        <v>5</v>
      </c>
      <c r="K34" s="191">
        <v>7532.3</v>
      </c>
      <c r="L34" s="191">
        <v>5486.8</v>
      </c>
      <c r="M34" s="191">
        <v>4096.8999999999996</v>
      </c>
      <c r="N34" s="285">
        <v>118</v>
      </c>
      <c r="O34" s="231">
        <v>279124.52</v>
      </c>
      <c r="P34" s="233" t="s">
        <v>138</v>
      </c>
      <c r="Q34" s="233" t="s">
        <v>138</v>
      </c>
      <c r="R34" s="233" t="s">
        <v>138</v>
      </c>
      <c r="S34" s="231">
        <f t="shared" si="4"/>
        <v>279124.52</v>
      </c>
      <c r="T34" s="233" t="s">
        <v>138</v>
      </c>
      <c r="U34" s="230">
        <f t="shared" si="3"/>
        <v>50.8720055405701</v>
      </c>
      <c r="V34" s="231">
        <v>11149</v>
      </c>
      <c r="W34" s="234" t="s">
        <v>35</v>
      </c>
      <c r="X34" s="234" t="s">
        <v>35</v>
      </c>
      <c r="Y34" s="27"/>
      <c r="Z34" s="27"/>
    </row>
    <row r="35" spans="1:27" ht="21.75" customHeight="1" x14ac:dyDescent="0.25">
      <c r="A35" s="191">
        <v>4</v>
      </c>
      <c r="B35" s="192" t="s">
        <v>139</v>
      </c>
      <c r="C35" s="191" t="s">
        <v>64</v>
      </c>
      <c r="D35" s="191" t="s">
        <v>68</v>
      </c>
      <c r="E35" s="191"/>
      <c r="F35" s="191">
        <v>1957</v>
      </c>
      <c r="G35" s="191">
        <v>2005</v>
      </c>
      <c r="H35" s="231" t="s">
        <v>10</v>
      </c>
      <c r="I35" s="191">
        <v>4</v>
      </c>
      <c r="J35" s="191">
        <v>3</v>
      </c>
      <c r="K35" s="244">
        <v>3393.3</v>
      </c>
      <c r="L35" s="244">
        <v>3147.28</v>
      </c>
      <c r="M35" s="244">
        <v>2285.8000000000002</v>
      </c>
      <c r="N35" s="245">
        <v>108</v>
      </c>
      <c r="O35" s="246">
        <v>13220827.189999999</v>
      </c>
      <c r="P35" s="233" t="s">
        <v>138</v>
      </c>
      <c r="Q35" s="233" t="s">
        <v>138</v>
      </c>
      <c r="R35" s="233" t="s">
        <v>138</v>
      </c>
      <c r="S35" s="231">
        <f>O35</f>
        <v>13220827.189999999</v>
      </c>
      <c r="T35" s="233" t="s">
        <v>138</v>
      </c>
      <c r="U35" s="230">
        <f>O35/L35</f>
        <v>4200.7152811316437</v>
      </c>
      <c r="V35" s="231">
        <v>12387</v>
      </c>
      <c r="W35" s="234" t="s">
        <v>35</v>
      </c>
      <c r="X35" s="234" t="s">
        <v>81</v>
      </c>
      <c r="Y35" s="278"/>
      <c r="Z35" s="278"/>
    </row>
    <row r="36" spans="1:27" s="16" customFormat="1" ht="21.95" customHeight="1" x14ac:dyDescent="0.25">
      <c r="A36" s="191">
        <v>5</v>
      </c>
      <c r="B36" s="192" t="s">
        <v>84</v>
      </c>
      <c r="C36" s="191" t="s">
        <v>64</v>
      </c>
      <c r="D36" s="191" t="s">
        <v>68</v>
      </c>
      <c r="E36" s="191"/>
      <c r="F36" s="191">
        <v>1963</v>
      </c>
      <c r="G36" s="191">
        <v>2008</v>
      </c>
      <c r="H36" s="231" t="s">
        <v>10</v>
      </c>
      <c r="I36" s="191">
        <v>5</v>
      </c>
      <c r="J36" s="191">
        <v>3</v>
      </c>
      <c r="K36" s="247">
        <v>3062.4</v>
      </c>
      <c r="L36" s="247">
        <v>2914.7</v>
      </c>
      <c r="M36" s="247">
        <v>2489.5</v>
      </c>
      <c r="N36" s="248">
        <v>87</v>
      </c>
      <c r="O36" s="231">
        <v>8621552.5299999993</v>
      </c>
      <c r="P36" s="233" t="s">
        <v>138</v>
      </c>
      <c r="Q36" s="233" t="s">
        <v>138</v>
      </c>
      <c r="R36" s="233" t="s">
        <v>138</v>
      </c>
      <c r="S36" s="231">
        <f t="shared" si="4"/>
        <v>8621552.5299999993</v>
      </c>
      <c r="T36" s="233" t="s">
        <v>138</v>
      </c>
      <c r="U36" s="230">
        <f t="shared" si="3"/>
        <v>2957.9553744810787</v>
      </c>
      <c r="V36" s="231">
        <v>11149</v>
      </c>
      <c r="W36" s="234" t="s">
        <v>35</v>
      </c>
      <c r="X36" s="234" t="s">
        <v>35</v>
      </c>
      <c r="Y36" s="27"/>
      <c r="Z36" s="27"/>
      <c r="AA36" s="28"/>
    </row>
    <row r="37" spans="1:27" s="16" customFormat="1" ht="21.95" customHeight="1" x14ac:dyDescent="0.25">
      <c r="A37" s="191">
        <v>6</v>
      </c>
      <c r="B37" s="192" t="s">
        <v>37</v>
      </c>
      <c r="C37" s="191" t="s">
        <v>64</v>
      </c>
      <c r="D37" s="191" t="s">
        <v>68</v>
      </c>
      <c r="E37" s="191"/>
      <c r="F37" s="191">
        <v>1963</v>
      </c>
      <c r="G37" s="191">
        <v>2017</v>
      </c>
      <c r="H37" s="231" t="s">
        <v>10</v>
      </c>
      <c r="I37" s="191">
        <v>5</v>
      </c>
      <c r="J37" s="191">
        <v>3</v>
      </c>
      <c r="K37" s="249">
        <v>3178.4</v>
      </c>
      <c r="L37" s="249">
        <v>2998.4</v>
      </c>
      <c r="M37" s="249">
        <v>2407.1</v>
      </c>
      <c r="N37" s="249">
        <v>89</v>
      </c>
      <c r="O37" s="231">
        <v>2100903.3199999998</v>
      </c>
      <c r="P37" s="233" t="s">
        <v>138</v>
      </c>
      <c r="Q37" s="233" t="s">
        <v>138</v>
      </c>
      <c r="R37" s="233" t="s">
        <v>138</v>
      </c>
      <c r="S37" s="231">
        <f t="shared" si="4"/>
        <v>2100903.3199999998</v>
      </c>
      <c r="T37" s="233" t="s">
        <v>138</v>
      </c>
      <c r="U37" s="230">
        <f t="shared" si="3"/>
        <v>700.67479989327637</v>
      </c>
      <c r="V37" s="231">
        <v>11149</v>
      </c>
      <c r="W37" s="234" t="s">
        <v>35</v>
      </c>
      <c r="X37" s="234" t="s">
        <v>35</v>
      </c>
      <c r="Y37" s="27"/>
      <c r="Z37" s="27"/>
    </row>
    <row r="38" spans="1:27" s="16" customFormat="1" ht="21.95" customHeight="1" x14ac:dyDescent="0.25">
      <c r="A38" s="191">
        <v>7</v>
      </c>
      <c r="B38" s="207" t="s">
        <v>87</v>
      </c>
      <c r="C38" s="191" t="s">
        <v>64</v>
      </c>
      <c r="D38" s="191" t="s">
        <v>68</v>
      </c>
      <c r="E38" s="191"/>
      <c r="F38" s="250" t="s">
        <v>88</v>
      </c>
      <c r="G38" s="251"/>
      <c r="H38" s="231" t="s">
        <v>10</v>
      </c>
      <c r="I38" s="252">
        <v>4</v>
      </c>
      <c r="J38" s="252">
        <v>4</v>
      </c>
      <c r="K38" s="249">
        <v>3685</v>
      </c>
      <c r="L38" s="249">
        <v>3629</v>
      </c>
      <c r="M38" s="249">
        <v>2996.3</v>
      </c>
      <c r="N38" s="249">
        <v>81</v>
      </c>
      <c r="O38" s="231">
        <f>'раздел 2 н'!C28</f>
        <v>252183.03</v>
      </c>
      <c r="P38" s="233" t="s">
        <v>138</v>
      </c>
      <c r="Q38" s="233" t="s">
        <v>138</v>
      </c>
      <c r="R38" s="233" t="s">
        <v>138</v>
      </c>
      <c r="S38" s="231">
        <f t="shared" si="4"/>
        <v>252183.03</v>
      </c>
      <c r="T38" s="233" t="s">
        <v>138</v>
      </c>
      <c r="U38" s="230">
        <f t="shared" si="3"/>
        <v>69.491052631578953</v>
      </c>
      <c r="V38" s="231">
        <v>12387</v>
      </c>
      <c r="W38" s="234" t="s">
        <v>35</v>
      </c>
      <c r="X38" s="234" t="s">
        <v>35</v>
      </c>
      <c r="Y38" s="27"/>
      <c r="Z38" s="27"/>
    </row>
    <row r="39" spans="1:27" s="16" customFormat="1" ht="21.95" customHeight="1" x14ac:dyDescent="0.25">
      <c r="A39" s="191">
        <v>8</v>
      </c>
      <c r="B39" s="207" t="s">
        <v>89</v>
      </c>
      <c r="C39" s="191" t="s">
        <v>64</v>
      </c>
      <c r="D39" s="191" t="s">
        <v>68</v>
      </c>
      <c r="E39" s="191"/>
      <c r="F39" s="250" t="s">
        <v>88</v>
      </c>
      <c r="G39" s="251">
        <v>2009</v>
      </c>
      <c r="H39" s="231" t="s">
        <v>10</v>
      </c>
      <c r="I39" s="252">
        <v>4</v>
      </c>
      <c r="J39" s="252">
        <v>4</v>
      </c>
      <c r="K39" s="249">
        <v>4252.6000000000004</v>
      </c>
      <c r="L39" s="249">
        <v>3407.17</v>
      </c>
      <c r="M39" s="249">
        <v>3407.17</v>
      </c>
      <c r="N39" s="249">
        <v>119</v>
      </c>
      <c r="O39" s="231">
        <f>'раздел 2 н'!C29</f>
        <v>249493.27000000002</v>
      </c>
      <c r="P39" s="233" t="s">
        <v>138</v>
      </c>
      <c r="Q39" s="233" t="s">
        <v>138</v>
      </c>
      <c r="R39" s="233" t="s">
        <v>138</v>
      </c>
      <c r="S39" s="231">
        <f t="shared" si="4"/>
        <v>249493.27000000002</v>
      </c>
      <c r="T39" s="233" t="s">
        <v>138</v>
      </c>
      <c r="U39" s="230">
        <f t="shared" si="3"/>
        <v>73.225952916936933</v>
      </c>
      <c r="V39" s="231">
        <v>12387</v>
      </c>
      <c r="W39" s="234" t="s">
        <v>35</v>
      </c>
      <c r="X39" s="234" t="s">
        <v>35</v>
      </c>
      <c r="Y39" s="27"/>
      <c r="Z39" s="27"/>
    </row>
    <row r="40" spans="1:27" s="25" customFormat="1" ht="21.95" customHeight="1" x14ac:dyDescent="0.35">
      <c r="A40" s="235"/>
      <c r="B40" s="253" t="s">
        <v>123</v>
      </c>
      <c r="C40" s="235"/>
      <c r="D40" s="235"/>
      <c r="E40" s="235"/>
      <c r="F40" s="254"/>
      <c r="G40" s="255"/>
      <c r="H40" s="256"/>
      <c r="I40" s="257"/>
      <c r="J40" s="257"/>
      <c r="K40" s="258">
        <f>SUM(K32:K39)</f>
        <v>33053.800000000003</v>
      </c>
      <c r="L40" s="258">
        <f>SUM(L32:L39)</f>
        <v>28468.89</v>
      </c>
      <c r="M40" s="258">
        <f>SUM(M32:M39)</f>
        <v>23503.269999999997</v>
      </c>
      <c r="N40" s="258">
        <f>SUM(N32:N39)</f>
        <v>744</v>
      </c>
      <c r="O40" s="259">
        <f>SUM(O32:O39)</f>
        <v>25165703.720000003</v>
      </c>
      <c r="P40" s="259"/>
      <c r="Q40" s="259"/>
      <c r="R40" s="259"/>
      <c r="S40" s="259">
        <f>SUM(S32:S39)</f>
        <v>25165703.720000003</v>
      </c>
      <c r="T40" s="260"/>
      <c r="U40" s="261"/>
      <c r="V40" s="256"/>
      <c r="W40" s="240"/>
      <c r="X40" s="240"/>
      <c r="Y40" s="279"/>
      <c r="Z40" s="279"/>
    </row>
    <row r="41" spans="1:27" s="16" customFormat="1" ht="21.95" customHeight="1" x14ac:dyDescent="0.3">
      <c r="A41" s="377">
        <v>2019</v>
      </c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9"/>
      <c r="Y41" s="38"/>
      <c r="Z41" s="38"/>
    </row>
    <row r="42" spans="1:27" s="69" customFormat="1" ht="21.95" customHeight="1" x14ac:dyDescent="0.25">
      <c r="A42" s="191">
        <v>1</v>
      </c>
      <c r="B42" s="192" t="s">
        <v>90</v>
      </c>
      <c r="C42" s="191" t="s">
        <v>64</v>
      </c>
      <c r="D42" s="191" t="s">
        <v>68</v>
      </c>
      <c r="E42" s="191"/>
      <c r="F42" s="191">
        <v>1987</v>
      </c>
      <c r="G42" s="191">
        <v>2004</v>
      </c>
      <c r="H42" s="191" t="s">
        <v>10</v>
      </c>
      <c r="I42" s="191">
        <v>9</v>
      </c>
      <c r="J42" s="191">
        <v>1</v>
      </c>
      <c r="K42" s="262">
        <v>2311.6999999999998</v>
      </c>
      <c r="L42" s="262">
        <v>1921.7</v>
      </c>
      <c r="M42" s="262">
        <v>1921.7</v>
      </c>
      <c r="N42" s="191">
        <v>83</v>
      </c>
      <c r="O42" s="231">
        <f>'раздел 2 н'!C33</f>
        <v>3111758.12</v>
      </c>
      <c r="P42" s="233" t="s">
        <v>138</v>
      </c>
      <c r="Q42" s="233" t="s">
        <v>138</v>
      </c>
      <c r="R42" s="233" t="s">
        <v>138</v>
      </c>
      <c r="S42" s="231">
        <f t="shared" ref="S42:S46" si="5">O42</f>
        <v>3111758.12</v>
      </c>
      <c r="T42" s="233" t="s">
        <v>138</v>
      </c>
      <c r="U42" s="230">
        <f t="shared" ref="U42:U46" si="6">O42/L42</f>
        <v>1619.2736223135767</v>
      </c>
      <c r="V42" s="231">
        <v>12579.66</v>
      </c>
      <c r="W42" s="263" t="s">
        <v>81</v>
      </c>
      <c r="X42" s="250" t="s">
        <v>81</v>
      </c>
      <c r="Y42" s="280"/>
      <c r="Z42" s="280"/>
    </row>
    <row r="43" spans="1:27" s="69" customFormat="1" ht="21.95" customHeight="1" x14ac:dyDescent="0.25">
      <c r="A43" s="191">
        <v>2</v>
      </c>
      <c r="B43" s="192" t="s">
        <v>91</v>
      </c>
      <c r="C43" s="191" t="s">
        <v>64</v>
      </c>
      <c r="D43" s="191" t="s">
        <v>68</v>
      </c>
      <c r="E43" s="191"/>
      <c r="F43" s="191">
        <v>1969</v>
      </c>
      <c r="G43" s="191">
        <v>2008</v>
      </c>
      <c r="H43" s="229" t="s">
        <v>92</v>
      </c>
      <c r="I43" s="191">
        <v>5</v>
      </c>
      <c r="J43" s="191">
        <v>4</v>
      </c>
      <c r="K43" s="191">
        <v>2976.1</v>
      </c>
      <c r="L43" s="191">
        <v>2790.87</v>
      </c>
      <c r="M43" s="191">
        <v>2790.87</v>
      </c>
      <c r="N43" s="191">
        <v>102</v>
      </c>
      <c r="O43" s="231">
        <f>'раздел 2 н'!C34</f>
        <v>7605302.4199999999</v>
      </c>
      <c r="P43" s="233" t="s">
        <v>138</v>
      </c>
      <c r="Q43" s="233" t="s">
        <v>138</v>
      </c>
      <c r="R43" s="233" t="s">
        <v>138</v>
      </c>
      <c r="S43" s="231">
        <f t="shared" si="5"/>
        <v>7605302.4199999999</v>
      </c>
      <c r="T43" s="233" t="s">
        <v>138</v>
      </c>
      <c r="U43" s="230">
        <f t="shared" si="6"/>
        <v>2725.0650943970877</v>
      </c>
      <c r="V43" s="231">
        <v>11367.9</v>
      </c>
      <c r="W43" s="250" t="s">
        <v>81</v>
      </c>
      <c r="X43" s="250" t="s">
        <v>81</v>
      </c>
      <c r="Y43" s="280"/>
      <c r="Z43" s="280"/>
    </row>
    <row r="44" spans="1:27" s="69" customFormat="1" ht="21.95" customHeight="1" x14ac:dyDescent="0.25">
      <c r="A44" s="191">
        <v>3</v>
      </c>
      <c r="B44" s="192" t="s">
        <v>93</v>
      </c>
      <c r="C44" s="191" t="s">
        <v>64</v>
      </c>
      <c r="D44" s="191" t="s">
        <v>68</v>
      </c>
      <c r="E44" s="191"/>
      <c r="F44" s="191">
        <v>1962</v>
      </c>
      <c r="G44" s="191">
        <v>2009</v>
      </c>
      <c r="H44" s="191" t="s">
        <v>36</v>
      </c>
      <c r="I44" s="191">
        <v>4</v>
      </c>
      <c r="J44" s="191">
        <v>4</v>
      </c>
      <c r="K44" s="191">
        <v>3377.4</v>
      </c>
      <c r="L44" s="191">
        <v>3109.5</v>
      </c>
      <c r="M44" s="191">
        <v>2498.8000000000002</v>
      </c>
      <c r="N44" s="191">
        <v>89</v>
      </c>
      <c r="O44" s="231">
        <f>'раздел 2 '!C34</f>
        <v>9040153.349299999</v>
      </c>
      <c r="P44" s="233" t="s">
        <v>138</v>
      </c>
      <c r="Q44" s="233" t="s">
        <v>138</v>
      </c>
      <c r="R44" s="233" t="s">
        <v>138</v>
      </c>
      <c r="S44" s="231">
        <f t="shared" si="5"/>
        <v>9040153.349299999</v>
      </c>
      <c r="T44" s="233" t="s">
        <v>138</v>
      </c>
      <c r="U44" s="230">
        <f>S44/L44</f>
        <v>2907.2691266441548</v>
      </c>
      <c r="V44" s="231">
        <v>12634.74</v>
      </c>
      <c r="W44" s="250" t="s">
        <v>81</v>
      </c>
      <c r="X44" s="250" t="s">
        <v>81</v>
      </c>
      <c r="Y44" s="280"/>
      <c r="Z44" s="280"/>
    </row>
    <row r="45" spans="1:27" s="69" customFormat="1" ht="21.95" customHeight="1" x14ac:dyDescent="0.25">
      <c r="A45" s="191">
        <v>4</v>
      </c>
      <c r="B45" s="192" t="s">
        <v>94</v>
      </c>
      <c r="C45" s="191" t="s">
        <v>64</v>
      </c>
      <c r="D45" s="191" t="s">
        <v>68</v>
      </c>
      <c r="E45" s="191"/>
      <c r="F45" s="191">
        <v>1936</v>
      </c>
      <c r="G45" s="191">
        <v>2008</v>
      </c>
      <c r="H45" s="191" t="s">
        <v>10</v>
      </c>
      <c r="I45" s="191">
        <v>4</v>
      </c>
      <c r="J45" s="191">
        <v>7</v>
      </c>
      <c r="K45" s="191">
        <v>4657</v>
      </c>
      <c r="L45" s="191">
        <v>3505.7</v>
      </c>
      <c r="M45" s="191">
        <v>2089</v>
      </c>
      <c r="N45" s="191">
        <v>100</v>
      </c>
      <c r="O45" s="231">
        <f>'раздел 2 '!C35</f>
        <v>21577045.635699999</v>
      </c>
      <c r="P45" s="233" t="s">
        <v>138</v>
      </c>
      <c r="Q45" s="233" t="s">
        <v>138</v>
      </c>
      <c r="R45" s="233" t="s">
        <v>138</v>
      </c>
      <c r="S45" s="231">
        <f t="shared" si="5"/>
        <v>21577045.635699999</v>
      </c>
      <c r="T45" s="233" t="s">
        <v>138</v>
      </c>
      <c r="U45" s="230">
        <f t="shared" si="6"/>
        <v>6154.8465743503439</v>
      </c>
      <c r="V45" s="246">
        <v>12634.74</v>
      </c>
      <c r="W45" s="250" t="s">
        <v>81</v>
      </c>
      <c r="X45" s="250" t="s">
        <v>81</v>
      </c>
      <c r="Y45" s="280"/>
      <c r="Z45" s="280"/>
    </row>
    <row r="46" spans="1:27" s="69" customFormat="1" ht="21.95" customHeight="1" x14ac:dyDescent="0.25">
      <c r="A46" s="191">
        <v>5</v>
      </c>
      <c r="B46" s="192" t="s">
        <v>95</v>
      </c>
      <c r="C46" s="191" t="s">
        <v>64</v>
      </c>
      <c r="D46" s="191" t="s">
        <v>68</v>
      </c>
      <c r="E46" s="191"/>
      <c r="F46" s="191">
        <v>1939</v>
      </c>
      <c r="G46" s="191">
        <v>2009</v>
      </c>
      <c r="H46" s="191" t="s">
        <v>10</v>
      </c>
      <c r="I46" s="191">
        <v>5</v>
      </c>
      <c r="J46" s="191">
        <v>8</v>
      </c>
      <c r="K46" s="191">
        <v>6598.1</v>
      </c>
      <c r="L46" s="191">
        <v>4718.67</v>
      </c>
      <c r="M46" s="191">
        <v>4052.2</v>
      </c>
      <c r="N46" s="191">
        <v>100</v>
      </c>
      <c r="O46" s="231">
        <f>'раздел 2 '!C36</f>
        <v>301258.33</v>
      </c>
      <c r="P46" s="233" t="s">
        <v>138</v>
      </c>
      <c r="Q46" s="233" t="s">
        <v>138</v>
      </c>
      <c r="R46" s="233" t="s">
        <v>138</v>
      </c>
      <c r="S46" s="231">
        <f t="shared" si="5"/>
        <v>301258.33</v>
      </c>
      <c r="T46" s="233" t="s">
        <v>138</v>
      </c>
      <c r="U46" s="230">
        <f t="shared" si="6"/>
        <v>63.84390728743481</v>
      </c>
      <c r="V46" s="246">
        <v>11371.98</v>
      </c>
      <c r="W46" s="250" t="s">
        <v>81</v>
      </c>
      <c r="X46" s="250" t="s">
        <v>81</v>
      </c>
      <c r="Y46" s="280"/>
      <c r="Z46" s="280"/>
    </row>
    <row r="47" spans="1:27" ht="21.95" customHeight="1" x14ac:dyDescent="0.35">
      <c r="A47" s="235"/>
      <c r="B47" s="236" t="s">
        <v>124</v>
      </c>
      <c r="C47" s="235"/>
      <c r="D47" s="235"/>
      <c r="E47" s="235"/>
      <c r="F47" s="235"/>
      <c r="G47" s="235"/>
      <c r="H47" s="235"/>
      <c r="I47" s="235"/>
      <c r="J47" s="235"/>
      <c r="K47" s="264">
        <f>SUM(K42:K46)</f>
        <v>19920.3</v>
      </c>
      <c r="L47" s="264">
        <f>SUM(L42:L46)</f>
        <v>16046.44</v>
      </c>
      <c r="M47" s="264">
        <f>SUM(M42:M46)</f>
        <v>13352.57</v>
      </c>
      <c r="N47" s="264">
        <f>SUM(N42:N46)</f>
        <v>474</v>
      </c>
      <c r="O47" s="256">
        <f>SUM(O42:O46)</f>
        <v>41635517.854999989</v>
      </c>
      <c r="P47" s="256"/>
      <c r="Q47" s="256"/>
      <c r="R47" s="256"/>
      <c r="S47" s="256">
        <f>SUM(S42:S46)</f>
        <v>41635517.854999989</v>
      </c>
      <c r="T47" s="256"/>
      <c r="U47" s="256"/>
      <c r="V47" s="256"/>
      <c r="W47" s="254"/>
      <c r="X47" s="254"/>
      <c r="Y47" s="281"/>
      <c r="Z47" s="281"/>
    </row>
    <row r="48" spans="1:27" ht="18" x14ac:dyDescent="0.25">
      <c r="A48" s="307"/>
      <c r="B48" s="307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97"/>
      <c r="Y48" s="27"/>
      <c r="Z48" s="28"/>
      <c r="AA48" s="28"/>
    </row>
    <row r="49" spans="1:27" ht="39.75" customHeight="1" x14ac:dyDescent="0.25">
      <c r="A49" s="29"/>
      <c r="B49" s="30"/>
      <c r="C49" s="30"/>
      <c r="D49" s="30"/>
      <c r="E49" s="30"/>
      <c r="F49" s="29"/>
      <c r="G49" s="29"/>
      <c r="H49" s="31"/>
      <c r="I49" s="29"/>
      <c r="J49" s="29"/>
      <c r="K49" s="32"/>
      <c r="L49" s="32"/>
      <c r="M49" s="33"/>
      <c r="N49" s="32"/>
      <c r="O49" s="34"/>
      <c r="P49" s="34"/>
      <c r="Q49" s="34"/>
      <c r="R49" s="34"/>
      <c r="S49" s="34"/>
      <c r="T49" s="35"/>
      <c r="U49" s="36"/>
      <c r="V49" s="34"/>
      <c r="W49" s="37"/>
      <c r="X49" s="37"/>
      <c r="Y49" s="27"/>
      <c r="Z49" s="28"/>
      <c r="AA49" s="28"/>
    </row>
    <row r="50" spans="1:27" s="16" customFormat="1" ht="18" x14ac:dyDescent="0.25">
      <c r="A50" s="29"/>
      <c r="B50" s="38"/>
      <c r="C50" s="39"/>
      <c r="D50" s="39"/>
      <c r="E50" s="38"/>
      <c r="F50" s="29"/>
      <c r="G50" s="29"/>
      <c r="H50" s="34"/>
      <c r="I50" s="29"/>
      <c r="J50" s="29"/>
      <c r="K50" s="40"/>
      <c r="L50" s="40"/>
      <c r="M50" s="40"/>
      <c r="N50" s="40"/>
      <c r="O50" s="41"/>
      <c r="P50" s="34"/>
      <c r="Q50" s="34"/>
      <c r="R50" s="34"/>
      <c r="S50" s="41"/>
      <c r="T50" s="35"/>
      <c r="U50" s="36"/>
      <c r="V50" s="34"/>
      <c r="W50" s="37"/>
      <c r="X50" s="37"/>
      <c r="Y50" s="27"/>
      <c r="Z50" s="28"/>
      <c r="AA50" s="28"/>
    </row>
    <row r="51" spans="1:27" s="16" customFormat="1" ht="18" x14ac:dyDescent="0.25">
      <c r="A51" s="29"/>
      <c r="B51" s="26"/>
      <c r="C51" s="39"/>
      <c r="D51" s="39"/>
      <c r="E51" s="26"/>
      <c r="F51" s="29"/>
      <c r="G51" s="29"/>
      <c r="H51" s="34"/>
      <c r="I51" s="29"/>
      <c r="J51" s="29"/>
      <c r="K51" s="29"/>
      <c r="L51" s="29"/>
      <c r="M51" s="29"/>
      <c r="N51" s="29"/>
      <c r="O51" s="41"/>
      <c r="P51" s="34"/>
      <c r="Q51" s="34"/>
      <c r="R51" s="34"/>
      <c r="S51" s="41"/>
      <c r="T51" s="35"/>
      <c r="U51" s="36"/>
      <c r="V51" s="34"/>
      <c r="W51" s="37"/>
      <c r="X51" s="37"/>
      <c r="Y51" s="27"/>
      <c r="Z51" s="28"/>
      <c r="AA51" s="28"/>
    </row>
    <row r="52" spans="1:27" s="16" customFormat="1" ht="18" x14ac:dyDescent="0.25">
      <c r="A52" s="29"/>
      <c r="B52" s="26"/>
      <c r="C52" s="39"/>
      <c r="D52" s="39"/>
      <c r="E52" s="26"/>
      <c r="F52" s="29"/>
      <c r="G52" s="29"/>
      <c r="H52" s="34"/>
      <c r="I52" s="29"/>
      <c r="J52" s="29"/>
      <c r="K52" s="42"/>
      <c r="L52" s="42"/>
      <c r="M52" s="42"/>
      <c r="N52" s="43"/>
      <c r="O52" s="44"/>
      <c r="P52" s="34"/>
      <c r="Q52" s="34"/>
      <c r="R52" s="34"/>
      <c r="S52" s="44"/>
      <c r="T52" s="35"/>
      <c r="U52" s="36"/>
      <c r="V52" s="34"/>
      <c r="W52" s="37"/>
      <c r="X52" s="37"/>
      <c r="Y52" s="27"/>
      <c r="Z52" s="28"/>
      <c r="AA52" s="28"/>
    </row>
    <row r="53" spans="1:27" s="16" customFormat="1" ht="18" x14ac:dyDescent="0.25">
      <c r="A53" s="29"/>
      <c r="B53" s="26"/>
      <c r="C53" s="39"/>
      <c r="D53" s="39"/>
      <c r="E53" s="26"/>
      <c r="F53" s="29"/>
      <c r="G53" s="29"/>
      <c r="H53" s="34"/>
      <c r="I53" s="29"/>
      <c r="J53" s="29"/>
      <c r="K53" s="34"/>
      <c r="L53" s="34"/>
      <c r="M53" s="34"/>
      <c r="N53" s="29"/>
      <c r="O53" s="41"/>
      <c r="P53" s="34"/>
      <c r="Q53" s="34"/>
      <c r="R53" s="34"/>
      <c r="S53" s="41"/>
      <c r="T53" s="35"/>
      <c r="U53" s="36"/>
      <c r="V53" s="34"/>
      <c r="W53" s="37"/>
      <c r="X53" s="37"/>
      <c r="Y53" s="27"/>
      <c r="Z53" s="28"/>
      <c r="AA53" s="28"/>
    </row>
    <row r="54" spans="1:27" s="16" customFormat="1" ht="18" x14ac:dyDescent="0.25">
      <c r="A54" s="29"/>
      <c r="B54" s="26"/>
      <c r="C54" s="39"/>
      <c r="D54" s="39"/>
      <c r="E54" s="26"/>
      <c r="F54" s="29"/>
      <c r="G54" s="29"/>
      <c r="H54" s="34"/>
      <c r="I54" s="29"/>
      <c r="J54" s="29"/>
      <c r="K54" s="15"/>
      <c r="L54" s="15"/>
      <c r="M54" s="15"/>
      <c r="N54" s="15"/>
      <c r="O54" s="41"/>
      <c r="P54" s="34"/>
      <c r="Q54" s="34"/>
      <c r="R54" s="34"/>
      <c r="S54" s="41"/>
      <c r="T54" s="35"/>
      <c r="U54" s="36"/>
      <c r="V54" s="34"/>
      <c r="W54" s="37"/>
      <c r="X54" s="37"/>
      <c r="Y54" s="27"/>
      <c r="Z54" s="28"/>
      <c r="AA54" s="28"/>
    </row>
    <row r="55" spans="1:27" ht="18" x14ac:dyDescent="0.25">
      <c r="A55" s="29"/>
      <c r="B55" s="26"/>
      <c r="C55" s="39"/>
      <c r="D55" s="39"/>
      <c r="E55" s="26"/>
      <c r="F55" s="29"/>
      <c r="G55" s="29"/>
      <c r="H55" s="34"/>
      <c r="I55" s="29"/>
      <c r="J55" s="29"/>
      <c r="K55" s="15"/>
      <c r="L55" s="15"/>
      <c r="M55" s="15"/>
      <c r="N55" s="15"/>
      <c r="O55" s="45"/>
      <c r="P55" s="34"/>
      <c r="Q55" s="34"/>
      <c r="R55" s="34"/>
      <c r="S55" s="44"/>
      <c r="T55" s="35"/>
      <c r="U55" s="36"/>
      <c r="V55" s="34"/>
      <c r="W55" s="37"/>
      <c r="X55" s="37"/>
      <c r="Y55" s="27"/>
      <c r="Z55" s="28"/>
      <c r="AA55" s="28"/>
    </row>
    <row r="56" spans="1:27" s="16" customFormat="1" ht="18" x14ac:dyDescent="0.25">
      <c r="A56" s="29"/>
      <c r="B56" s="26"/>
      <c r="C56" s="39"/>
      <c r="D56" s="39"/>
      <c r="E56" s="26"/>
      <c r="F56" s="29"/>
      <c r="G56" s="29"/>
      <c r="H56" s="34"/>
      <c r="I56" s="29"/>
      <c r="J56" s="29"/>
      <c r="K56" s="15"/>
      <c r="L56" s="15"/>
      <c r="M56" s="15"/>
      <c r="N56" s="15"/>
      <c r="O56" s="41"/>
      <c r="P56" s="34"/>
      <c r="Q56" s="34"/>
      <c r="R56" s="34"/>
      <c r="S56" s="41"/>
      <c r="T56" s="35"/>
      <c r="U56" s="36"/>
      <c r="V56" s="34"/>
      <c r="W56" s="37"/>
      <c r="X56" s="37"/>
      <c r="Y56" s="27"/>
      <c r="Z56" s="28"/>
      <c r="AA56" s="28"/>
    </row>
    <row r="57" spans="1:27" s="16" customFormat="1" ht="18" x14ac:dyDescent="0.25">
      <c r="A57" s="29"/>
      <c r="B57" s="26"/>
      <c r="C57" s="39"/>
      <c r="D57" s="39"/>
      <c r="E57" s="39"/>
      <c r="F57" s="29"/>
      <c r="G57" s="29"/>
      <c r="H57" s="34"/>
      <c r="I57" s="29"/>
      <c r="J57" s="29"/>
      <c r="K57" s="34"/>
      <c r="L57" s="34"/>
      <c r="M57" s="34"/>
      <c r="N57" s="29"/>
      <c r="O57" s="44"/>
      <c r="P57" s="34"/>
      <c r="Q57" s="34"/>
      <c r="R57" s="34"/>
      <c r="S57" s="44"/>
      <c r="T57" s="35"/>
      <c r="U57" s="36"/>
      <c r="V57" s="34"/>
      <c r="W57" s="37"/>
      <c r="X57" s="37"/>
      <c r="Y57" s="27"/>
      <c r="Z57" s="28"/>
      <c r="AA57" s="28"/>
    </row>
    <row r="58" spans="1:27" ht="18.75" x14ac:dyDescent="0.3">
      <c r="A58" s="306"/>
      <c r="B58" s="306"/>
      <c r="C58" s="172"/>
      <c r="D58" s="172"/>
      <c r="E58" s="172"/>
      <c r="F58" s="26"/>
      <c r="G58" s="26"/>
      <c r="H58" s="47"/>
      <c r="I58" s="47"/>
      <c r="J58" s="47"/>
      <c r="K58" s="48"/>
      <c r="L58" s="48"/>
      <c r="M58" s="48"/>
      <c r="N58" s="48"/>
      <c r="O58" s="49"/>
      <c r="P58" s="49"/>
      <c r="Q58" s="49"/>
      <c r="R58" s="49"/>
      <c r="S58" s="50"/>
      <c r="T58" s="35"/>
      <c r="U58" s="36"/>
      <c r="V58" s="29"/>
      <c r="W58" s="26"/>
      <c r="X58" s="26"/>
      <c r="Y58" s="27"/>
      <c r="Z58" s="28"/>
      <c r="AA58" s="28"/>
    </row>
    <row r="59" spans="1:27" ht="18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8"/>
      <c r="Z59" s="28"/>
      <c r="AA59" s="28"/>
    </row>
    <row r="60" spans="1:27" s="16" customFormat="1" ht="18" x14ac:dyDescent="0.25">
      <c r="A60" s="29"/>
      <c r="B60" s="26"/>
      <c r="C60" s="39"/>
      <c r="D60" s="39"/>
      <c r="E60" s="39"/>
      <c r="F60" s="29"/>
      <c r="G60" s="29"/>
      <c r="H60" s="34"/>
      <c r="I60" s="29"/>
      <c r="J60" s="29"/>
      <c r="K60" s="29"/>
      <c r="L60" s="29"/>
      <c r="M60" s="29"/>
      <c r="N60" s="29"/>
      <c r="O60" s="41"/>
      <c r="P60" s="34"/>
      <c r="Q60" s="34"/>
      <c r="R60" s="34"/>
      <c r="S60" s="41"/>
      <c r="T60" s="35"/>
      <c r="U60" s="36"/>
      <c r="V60" s="36"/>
      <c r="W60" s="37"/>
      <c r="X60" s="37"/>
      <c r="Y60" s="27"/>
      <c r="Z60" s="27"/>
      <c r="AA60" s="28"/>
    </row>
    <row r="61" spans="1:27" ht="18" x14ac:dyDescent="0.25">
      <c r="A61" s="29"/>
      <c r="B61" s="26"/>
      <c r="C61" s="39"/>
      <c r="D61" s="39"/>
      <c r="E61" s="39"/>
      <c r="F61" s="29"/>
      <c r="G61" s="29"/>
      <c r="H61" s="34"/>
      <c r="I61" s="29"/>
      <c r="J61" s="29"/>
      <c r="K61" s="34"/>
      <c r="L61" s="34"/>
      <c r="M61" s="34"/>
      <c r="N61" s="51"/>
      <c r="O61" s="41"/>
      <c r="P61" s="34"/>
      <c r="Q61" s="34"/>
      <c r="R61" s="34"/>
      <c r="S61" s="34"/>
      <c r="T61" s="35"/>
      <c r="U61" s="36"/>
      <c r="V61" s="34"/>
      <c r="W61" s="37"/>
      <c r="X61" s="37"/>
      <c r="Y61" s="27"/>
      <c r="Z61" s="27"/>
      <c r="AA61" s="28"/>
    </row>
    <row r="62" spans="1:27" ht="18" x14ac:dyDescent="0.25">
      <c r="A62" s="29"/>
      <c r="B62" s="52"/>
      <c r="C62" s="39"/>
      <c r="D62" s="39"/>
      <c r="E62" s="39"/>
      <c r="F62" s="51"/>
      <c r="G62" s="53"/>
      <c r="H62" s="34"/>
      <c r="I62" s="51"/>
      <c r="J62" s="51"/>
      <c r="K62" s="54"/>
      <c r="L62" s="54"/>
      <c r="M62" s="54"/>
      <c r="N62" s="51"/>
      <c r="O62" s="34"/>
      <c r="P62" s="34"/>
      <c r="Q62" s="34"/>
      <c r="R62" s="34"/>
      <c r="S62" s="34"/>
      <c r="T62" s="35"/>
      <c r="U62" s="34"/>
      <c r="V62" s="34"/>
      <c r="W62" s="37"/>
      <c r="X62" s="29"/>
      <c r="Y62" s="27"/>
      <c r="Z62" s="27"/>
      <c r="AA62" s="28"/>
    </row>
    <row r="63" spans="1:27" ht="18" x14ac:dyDescent="0.25">
      <c r="A63" s="29"/>
      <c r="B63" s="55"/>
      <c r="C63" s="39"/>
      <c r="D63" s="39"/>
      <c r="E63" s="39"/>
      <c r="F63" s="51"/>
      <c r="G63" s="53"/>
      <c r="H63" s="34"/>
      <c r="I63" s="51"/>
      <c r="J63" s="51"/>
      <c r="K63" s="34"/>
      <c r="L63" s="34"/>
      <c r="M63" s="34"/>
      <c r="N63" s="51"/>
      <c r="O63" s="34"/>
      <c r="P63" s="34"/>
      <c r="Q63" s="34"/>
      <c r="R63" s="34"/>
      <c r="S63" s="34"/>
      <c r="T63" s="35"/>
      <c r="U63" s="34"/>
      <c r="V63" s="34"/>
      <c r="W63" s="37"/>
      <c r="X63" s="29"/>
      <c r="Y63" s="27"/>
      <c r="Z63" s="27"/>
      <c r="AA63" s="28"/>
    </row>
    <row r="64" spans="1:27" ht="18" x14ac:dyDescent="0.25">
      <c r="A64" s="29"/>
      <c r="B64" s="52"/>
      <c r="C64" s="39"/>
      <c r="D64" s="39"/>
      <c r="E64" s="39"/>
      <c r="F64" s="51"/>
      <c r="G64" s="53"/>
      <c r="H64" s="34"/>
      <c r="I64" s="51"/>
      <c r="J64" s="51"/>
      <c r="K64" s="34"/>
      <c r="L64" s="34"/>
      <c r="M64" s="34"/>
      <c r="N64" s="51"/>
      <c r="O64" s="34"/>
      <c r="P64" s="34"/>
      <c r="Q64" s="34"/>
      <c r="R64" s="34"/>
      <c r="S64" s="34"/>
      <c r="T64" s="35"/>
      <c r="U64" s="34"/>
      <c r="V64" s="34"/>
      <c r="W64" s="37"/>
      <c r="X64" s="29"/>
      <c r="Y64" s="27"/>
      <c r="Z64" s="27"/>
      <c r="AA64" s="28"/>
    </row>
    <row r="65" spans="1:27" ht="18" x14ac:dyDescent="0.25">
      <c r="A65" s="29"/>
      <c r="B65" s="26"/>
      <c r="C65" s="39"/>
      <c r="D65" s="39"/>
      <c r="E65" s="39"/>
      <c r="F65" s="29"/>
      <c r="G65" s="29"/>
      <c r="H65" s="34"/>
      <c r="I65" s="29"/>
      <c r="J65" s="29"/>
      <c r="K65" s="34"/>
      <c r="L65" s="34"/>
      <c r="M65" s="34"/>
      <c r="N65" s="29"/>
      <c r="O65" s="56"/>
      <c r="P65" s="34"/>
      <c r="Q65" s="34"/>
      <c r="R65" s="34"/>
      <c r="S65" s="56"/>
      <c r="T65" s="35"/>
      <c r="U65" s="36"/>
      <c r="V65" s="34"/>
      <c r="W65" s="37"/>
      <c r="X65" s="37"/>
      <c r="Y65" s="27"/>
      <c r="Z65" s="27"/>
      <c r="AA65" s="28"/>
    </row>
    <row r="66" spans="1:27" ht="18" x14ac:dyDescent="0.25">
      <c r="A66" s="29"/>
      <c r="B66" s="52"/>
      <c r="C66" s="39"/>
      <c r="D66" s="39"/>
      <c r="E66" s="39"/>
      <c r="F66" s="51"/>
      <c r="G66" s="53"/>
      <c r="H66" s="34"/>
      <c r="I66" s="51"/>
      <c r="J66" s="51"/>
      <c r="K66" s="34"/>
      <c r="L66" s="34"/>
      <c r="M66" s="34"/>
      <c r="N66" s="51"/>
      <c r="O66" s="34"/>
      <c r="P66" s="34"/>
      <c r="Q66" s="34"/>
      <c r="R66" s="34"/>
      <c r="S66" s="34"/>
      <c r="T66" s="35"/>
      <c r="U66" s="34"/>
      <c r="V66" s="34"/>
      <c r="W66" s="37"/>
      <c r="X66" s="29"/>
      <c r="Y66" s="27"/>
      <c r="Z66" s="27"/>
      <c r="AA66" s="28"/>
    </row>
    <row r="67" spans="1:27" ht="18.75" x14ac:dyDescent="0.3">
      <c r="A67" s="306"/>
      <c r="B67" s="306"/>
      <c r="C67" s="49"/>
      <c r="D67" s="49"/>
      <c r="E67" s="49"/>
      <c r="F67" s="26"/>
      <c r="G67" s="26"/>
      <c r="H67" s="47"/>
      <c r="I67" s="47"/>
      <c r="J67" s="47"/>
      <c r="K67" s="48"/>
      <c r="L67" s="48"/>
      <c r="M67" s="48"/>
      <c r="N67" s="48"/>
      <c r="O67" s="49"/>
      <c r="P67" s="49"/>
      <c r="Q67" s="49"/>
      <c r="R67" s="49"/>
      <c r="S67" s="49"/>
      <c r="T67" s="35"/>
      <c r="U67" s="36"/>
      <c r="V67" s="29"/>
      <c r="W67" s="26"/>
      <c r="X67" s="26"/>
      <c r="Y67" s="27"/>
      <c r="Z67" s="28"/>
      <c r="AA67" s="28"/>
    </row>
    <row r="68" spans="1:27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27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spans="1:27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</row>
    <row r="71" spans="1:27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</row>
  </sheetData>
  <mergeCells count="34">
    <mergeCell ref="V1:X1"/>
    <mergeCell ref="P2:R2"/>
    <mergeCell ref="T2:X2"/>
    <mergeCell ref="T3:W3"/>
    <mergeCell ref="P4:R4"/>
    <mergeCell ref="S4:W4"/>
    <mergeCell ref="O5:R5"/>
    <mergeCell ref="T5:W5"/>
    <mergeCell ref="S8:X8"/>
    <mergeCell ref="B10:W13"/>
    <mergeCell ref="B15:W15"/>
    <mergeCell ref="X16:X17"/>
    <mergeCell ref="F16:G16"/>
    <mergeCell ref="H16:H17"/>
    <mergeCell ref="I16:I17"/>
    <mergeCell ref="J16:J17"/>
    <mergeCell ref="K16:K17"/>
    <mergeCell ref="L16:M16"/>
    <mergeCell ref="A67:B67"/>
    <mergeCell ref="N16:N17"/>
    <mergeCell ref="O16:T16"/>
    <mergeCell ref="U16:U17"/>
    <mergeCell ref="V16:V17"/>
    <mergeCell ref="A16:A17"/>
    <mergeCell ref="B16:B17"/>
    <mergeCell ref="C16:C17"/>
    <mergeCell ref="D16:D17"/>
    <mergeCell ref="E16:E17"/>
    <mergeCell ref="A19:X19"/>
    <mergeCell ref="A31:X31"/>
    <mergeCell ref="A41:X41"/>
    <mergeCell ref="A48:W48"/>
    <mergeCell ref="A58:B58"/>
    <mergeCell ref="W16:W17"/>
  </mergeCells>
  <pageMargins left="0.98425196850393704" right="0.59055118110236227" top="0.78740157480314965" bottom="0.78740157480314965" header="0.51181102362204722" footer="0.51181102362204722"/>
  <pageSetup paperSize="9" scale="3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CL43"/>
  <sheetViews>
    <sheetView view="pageBreakPreview" zoomScale="58" zoomScaleNormal="64" zoomScaleSheetLayoutView="58" zoomScalePageLayoutView="60" workbookViewId="0">
      <selection activeCell="A2" sqref="A2:AC38"/>
    </sheetView>
  </sheetViews>
  <sheetFormatPr defaultRowHeight="15" x14ac:dyDescent="0.25"/>
  <cols>
    <col min="1" max="1" width="6" bestFit="1" customWidth="1"/>
    <col min="2" max="2" width="46.42578125" customWidth="1"/>
    <col min="3" max="3" width="25.140625" customWidth="1"/>
    <col min="4" max="4" width="23" customWidth="1"/>
    <col min="5" max="9" width="7.42578125" bestFit="1" customWidth="1"/>
    <col min="10" max="10" width="34.85546875" bestFit="1" customWidth="1"/>
    <col min="11" max="11" width="7.42578125" bestFit="1" customWidth="1"/>
    <col min="12" max="12" width="12.140625" bestFit="1" customWidth="1"/>
    <col min="13" max="13" width="22.28515625" customWidth="1"/>
    <col min="14" max="14" width="26.42578125" bestFit="1" customWidth="1"/>
    <col min="15" max="15" width="36.85546875" bestFit="1" customWidth="1"/>
    <col min="16" max="16" width="8.42578125" bestFit="1" customWidth="1"/>
    <col min="17" max="17" width="7.42578125" bestFit="1" customWidth="1"/>
    <col min="18" max="18" width="24.5703125" bestFit="1" customWidth="1"/>
    <col min="19" max="19" width="36.85546875" bestFit="1" customWidth="1"/>
    <col min="20" max="20" width="9.7109375" customWidth="1"/>
    <col min="21" max="21" width="7.42578125" bestFit="1" customWidth="1"/>
    <col min="22" max="22" width="22" customWidth="1"/>
    <col min="23" max="23" width="10" customWidth="1"/>
    <col min="24" max="24" width="7.42578125" bestFit="1" customWidth="1"/>
    <col min="25" max="25" width="8.42578125" bestFit="1" customWidth="1"/>
    <col min="26" max="26" width="7.42578125" bestFit="1" customWidth="1"/>
    <col min="27" max="27" width="19.85546875" customWidth="1"/>
    <col min="28" max="28" width="27.42578125" customWidth="1"/>
    <col min="29" max="29" width="19.7109375" customWidth="1"/>
    <col min="30" max="30" width="39.140625" customWidth="1"/>
  </cols>
  <sheetData>
    <row r="2" spans="1:29" ht="18.75" x14ac:dyDescent="0.3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185"/>
    </row>
    <row r="3" spans="1:29" ht="36" customHeight="1" x14ac:dyDescent="0.3">
      <c r="A3" s="383" t="s">
        <v>107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185"/>
    </row>
    <row r="4" spans="1:29" ht="43.5" customHeight="1" x14ac:dyDescent="0.25">
      <c r="A4" s="400" t="s">
        <v>38</v>
      </c>
      <c r="B4" s="400" t="s">
        <v>1</v>
      </c>
      <c r="C4" s="401" t="s">
        <v>39</v>
      </c>
      <c r="D4" s="404" t="s">
        <v>40</v>
      </c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 t="s">
        <v>41</v>
      </c>
      <c r="W4" s="404"/>
      <c r="X4" s="404"/>
      <c r="Y4" s="404"/>
      <c r="Z4" s="404"/>
      <c r="AA4" s="404"/>
      <c r="AB4" s="404"/>
      <c r="AC4" s="404"/>
    </row>
    <row r="5" spans="1:29" ht="18" customHeight="1" x14ac:dyDescent="0.25">
      <c r="A5" s="400"/>
      <c r="B5" s="400"/>
      <c r="C5" s="402"/>
      <c r="D5" s="405" t="s">
        <v>42</v>
      </c>
      <c r="E5" s="406"/>
      <c r="F5" s="406"/>
      <c r="G5" s="406"/>
      <c r="H5" s="406"/>
      <c r="I5" s="406"/>
      <c r="J5" s="406"/>
      <c r="K5" s="407"/>
      <c r="L5" s="387" t="s">
        <v>43</v>
      </c>
      <c r="M5" s="388"/>
      <c r="N5" s="387" t="s">
        <v>44</v>
      </c>
      <c r="O5" s="388"/>
      <c r="P5" s="387" t="s">
        <v>45</v>
      </c>
      <c r="Q5" s="388"/>
      <c r="R5" s="387" t="s">
        <v>46</v>
      </c>
      <c r="S5" s="388"/>
      <c r="T5" s="387" t="s">
        <v>47</v>
      </c>
      <c r="U5" s="388"/>
      <c r="V5" s="391" t="s">
        <v>48</v>
      </c>
      <c r="W5" s="393" t="s">
        <v>49</v>
      </c>
      <c r="X5" s="394"/>
      <c r="Y5" s="393" t="s">
        <v>50</v>
      </c>
      <c r="Z5" s="394"/>
      <c r="AA5" s="391" t="s">
        <v>77</v>
      </c>
      <c r="AB5" s="391" t="s">
        <v>78</v>
      </c>
      <c r="AC5" s="395" t="s">
        <v>79</v>
      </c>
    </row>
    <row r="6" spans="1:29" ht="208.5" customHeight="1" x14ac:dyDescent="0.25">
      <c r="A6" s="400"/>
      <c r="B6" s="400"/>
      <c r="C6" s="403"/>
      <c r="D6" s="186" t="s">
        <v>51</v>
      </c>
      <c r="E6" s="186" t="s">
        <v>52</v>
      </c>
      <c r="F6" s="186" t="s">
        <v>53</v>
      </c>
      <c r="G6" s="186" t="s">
        <v>54</v>
      </c>
      <c r="H6" s="186" t="s">
        <v>55</v>
      </c>
      <c r="I6" s="186" t="s">
        <v>56</v>
      </c>
      <c r="J6" s="186" t="s">
        <v>57</v>
      </c>
      <c r="K6" s="186" t="s">
        <v>58</v>
      </c>
      <c r="L6" s="389"/>
      <c r="M6" s="390"/>
      <c r="N6" s="389"/>
      <c r="O6" s="390"/>
      <c r="P6" s="389"/>
      <c r="Q6" s="390"/>
      <c r="R6" s="389"/>
      <c r="S6" s="390"/>
      <c r="T6" s="389"/>
      <c r="U6" s="390"/>
      <c r="V6" s="392"/>
      <c r="W6" s="389"/>
      <c r="X6" s="390"/>
      <c r="Y6" s="389"/>
      <c r="Z6" s="390"/>
      <c r="AA6" s="392"/>
      <c r="AB6" s="392"/>
      <c r="AC6" s="395"/>
    </row>
    <row r="7" spans="1:29" ht="18.75" x14ac:dyDescent="0.25">
      <c r="A7" s="400"/>
      <c r="B7" s="400"/>
      <c r="C7" s="187" t="s">
        <v>59</v>
      </c>
      <c r="D7" s="187" t="s">
        <v>59</v>
      </c>
      <c r="E7" s="187" t="s">
        <v>59</v>
      </c>
      <c r="F7" s="187" t="s">
        <v>59</v>
      </c>
      <c r="G7" s="187" t="s">
        <v>59</v>
      </c>
      <c r="H7" s="187" t="s">
        <v>59</v>
      </c>
      <c r="I7" s="187" t="s">
        <v>59</v>
      </c>
      <c r="J7" s="187" t="s">
        <v>59</v>
      </c>
      <c r="K7" s="187" t="s">
        <v>59</v>
      </c>
      <c r="L7" s="187" t="s">
        <v>60</v>
      </c>
      <c r="M7" s="187" t="s">
        <v>59</v>
      </c>
      <c r="N7" s="187" t="s">
        <v>61</v>
      </c>
      <c r="O7" s="187" t="s">
        <v>59</v>
      </c>
      <c r="P7" s="187" t="s">
        <v>61</v>
      </c>
      <c r="Q7" s="187" t="s">
        <v>59</v>
      </c>
      <c r="R7" s="187" t="s">
        <v>61</v>
      </c>
      <c r="S7" s="187" t="s">
        <v>59</v>
      </c>
      <c r="T7" s="187" t="s">
        <v>62</v>
      </c>
      <c r="U7" s="187" t="s">
        <v>59</v>
      </c>
      <c r="V7" s="187" t="s">
        <v>59</v>
      </c>
      <c r="W7" s="187" t="s">
        <v>61</v>
      </c>
      <c r="X7" s="187" t="s">
        <v>59</v>
      </c>
      <c r="Y7" s="187" t="s">
        <v>61</v>
      </c>
      <c r="Z7" s="187" t="s">
        <v>59</v>
      </c>
      <c r="AA7" s="187" t="s">
        <v>59</v>
      </c>
      <c r="AB7" s="187" t="s">
        <v>63</v>
      </c>
      <c r="AC7" s="188" t="s">
        <v>59</v>
      </c>
    </row>
    <row r="8" spans="1:29" ht="18" customHeight="1" x14ac:dyDescent="0.25">
      <c r="A8" s="189">
        <v>1</v>
      </c>
      <c r="B8" s="189">
        <v>2</v>
      </c>
      <c r="C8" s="189">
        <v>3</v>
      </c>
      <c r="D8" s="189">
        <v>4</v>
      </c>
      <c r="E8" s="189">
        <v>5</v>
      </c>
      <c r="F8" s="189">
        <v>6</v>
      </c>
      <c r="G8" s="189">
        <v>7</v>
      </c>
      <c r="H8" s="189">
        <v>8</v>
      </c>
      <c r="I8" s="189">
        <v>9</v>
      </c>
      <c r="J8" s="189">
        <v>10</v>
      </c>
      <c r="K8" s="189">
        <v>11</v>
      </c>
      <c r="L8" s="189">
        <v>12</v>
      </c>
      <c r="M8" s="189">
        <v>13</v>
      </c>
      <c r="N8" s="189">
        <v>14</v>
      </c>
      <c r="O8" s="189">
        <v>15</v>
      </c>
      <c r="P8" s="189">
        <v>16</v>
      </c>
      <c r="Q8" s="189">
        <v>17</v>
      </c>
      <c r="R8" s="189">
        <v>18</v>
      </c>
      <c r="S8" s="189">
        <v>19</v>
      </c>
      <c r="T8" s="189">
        <v>20</v>
      </c>
      <c r="U8" s="189">
        <v>21</v>
      </c>
      <c r="V8" s="189">
        <v>22</v>
      </c>
      <c r="W8" s="189">
        <v>23</v>
      </c>
      <c r="X8" s="189">
        <v>24</v>
      </c>
      <c r="Y8" s="189">
        <v>25</v>
      </c>
      <c r="Z8" s="189">
        <v>26</v>
      </c>
      <c r="AA8" s="189">
        <v>27</v>
      </c>
      <c r="AB8" s="189">
        <v>28</v>
      </c>
      <c r="AC8" s="190">
        <v>29</v>
      </c>
    </row>
    <row r="9" spans="1:29" ht="27" customHeight="1" x14ac:dyDescent="0.25">
      <c r="A9" s="396">
        <v>2017</v>
      </c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7"/>
      <c r="Z9" s="397"/>
      <c r="AA9" s="397"/>
      <c r="AB9" s="397"/>
      <c r="AC9" s="398"/>
    </row>
    <row r="10" spans="1:29" s="70" customFormat="1" ht="27" customHeight="1" x14ac:dyDescent="0.25">
      <c r="A10" s="191">
        <v>1</v>
      </c>
      <c r="B10" s="192" t="s">
        <v>125</v>
      </c>
      <c r="C10" s="193">
        <v>1638132</v>
      </c>
      <c r="D10" s="193" t="s">
        <v>138</v>
      </c>
      <c r="E10" s="193" t="s">
        <v>138</v>
      </c>
      <c r="F10" s="193" t="s">
        <v>138</v>
      </c>
      <c r="G10" s="193" t="s">
        <v>138</v>
      </c>
      <c r="H10" s="193" t="s">
        <v>138</v>
      </c>
      <c r="I10" s="193" t="s">
        <v>138</v>
      </c>
      <c r="J10" s="193" t="s">
        <v>138</v>
      </c>
      <c r="K10" s="193" t="s">
        <v>138</v>
      </c>
      <c r="L10" s="193" t="s">
        <v>138</v>
      </c>
      <c r="M10" s="193" t="s">
        <v>138</v>
      </c>
      <c r="N10" s="194">
        <v>1033</v>
      </c>
      <c r="O10" s="193">
        <v>1638132</v>
      </c>
      <c r="P10" s="193" t="s">
        <v>138</v>
      </c>
      <c r="Q10" s="193" t="s">
        <v>138</v>
      </c>
      <c r="R10" s="193" t="s">
        <v>138</v>
      </c>
      <c r="S10" s="193" t="s">
        <v>138</v>
      </c>
      <c r="T10" s="193" t="s">
        <v>138</v>
      </c>
      <c r="U10" s="193" t="s">
        <v>138</v>
      </c>
      <c r="V10" s="193" t="s">
        <v>138</v>
      </c>
      <c r="W10" s="193" t="s">
        <v>138</v>
      </c>
      <c r="X10" s="193" t="s">
        <v>138</v>
      </c>
      <c r="Y10" s="193" t="s">
        <v>138</v>
      </c>
      <c r="Z10" s="193" t="s">
        <v>138</v>
      </c>
      <c r="AA10" s="193" t="s">
        <v>138</v>
      </c>
      <c r="AB10" s="193" t="s">
        <v>138</v>
      </c>
      <c r="AC10" s="193" t="s">
        <v>138</v>
      </c>
    </row>
    <row r="11" spans="1:29" s="70" customFormat="1" ht="27" customHeight="1" x14ac:dyDescent="0.25">
      <c r="A11" s="191">
        <v>2</v>
      </c>
      <c r="B11" s="192" t="s">
        <v>126</v>
      </c>
      <c r="C11" s="193">
        <v>1820486.55</v>
      </c>
      <c r="D11" s="193" t="s">
        <v>138</v>
      </c>
      <c r="E11" s="193" t="s">
        <v>138</v>
      </c>
      <c r="F11" s="193" t="s">
        <v>138</v>
      </c>
      <c r="G11" s="193" t="s">
        <v>138</v>
      </c>
      <c r="H11" s="193" t="s">
        <v>138</v>
      </c>
      <c r="I11" s="193" t="s">
        <v>138</v>
      </c>
      <c r="J11" s="193" t="s">
        <v>138</v>
      </c>
      <c r="K11" s="193" t="s">
        <v>138</v>
      </c>
      <c r="L11" s="193" t="s">
        <v>138</v>
      </c>
      <c r="M11" s="193" t="s">
        <v>138</v>
      </c>
      <c r="N11" s="194">
        <v>499</v>
      </c>
      <c r="O11" s="193">
        <v>1820486.55</v>
      </c>
      <c r="P11" s="193" t="s">
        <v>138</v>
      </c>
      <c r="Q11" s="193" t="s">
        <v>138</v>
      </c>
      <c r="R11" s="193" t="s">
        <v>138</v>
      </c>
      <c r="S11" s="193" t="s">
        <v>138</v>
      </c>
      <c r="T11" s="193" t="s">
        <v>138</v>
      </c>
      <c r="U11" s="193" t="s">
        <v>138</v>
      </c>
      <c r="V11" s="193" t="s">
        <v>138</v>
      </c>
      <c r="W11" s="193" t="s">
        <v>138</v>
      </c>
      <c r="X11" s="193" t="s">
        <v>138</v>
      </c>
      <c r="Y11" s="193" t="s">
        <v>138</v>
      </c>
      <c r="Z11" s="193" t="s">
        <v>138</v>
      </c>
      <c r="AA11" s="193" t="s">
        <v>138</v>
      </c>
      <c r="AB11" s="193" t="s">
        <v>138</v>
      </c>
      <c r="AC11" s="193" t="s">
        <v>138</v>
      </c>
    </row>
    <row r="12" spans="1:29" s="70" customFormat="1" ht="27" customHeight="1" x14ac:dyDescent="0.25">
      <c r="A12" s="191">
        <v>3</v>
      </c>
      <c r="B12" s="192" t="s">
        <v>127</v>
      </c>
      <c r="C12" s="193">
        <v>3080874.34</v>
      </c>
      <c r="D12" s="193" t="s">
        <v>138</v>
      </c>
      <c r="E12" s="193" t="s">
        <v>138</v>
      </c>
      <c r="F12" s="193" t="s">
        <v>138</v>
      </c>
      <c r="G12" s="193" t="s">
        <v>138</v>
      </c>
      <c r="H12" s="193" t="s">
        <v>138</v>
      </c>
      <c r="I12" s="193" t="s">
        <v>138</v>
      </c>
      <c r="J12" s="193" t="s">
        <v>138</v>
      </c>
      <c r="K12" s="193" t="s">
        <v>138</v>
      </c>
      <c r="L12" s="193" t="s">
        <v>138</v>
      </c>
      <c r="M12" s="193" t="s">
        <v>138</v>
      </c>
      <c r="N12" s="194">
        <v>721</v>
      </c>
      <c r="O12" s="193">
        <v>3080874.34</v>
      </c>
      <c r="P12" s="193" t="s">
        <v>138</v>
      </c>
      <c r="Q12" s="193" t="s">
        <v>138</v>
      </c>
      <c r="R12" s="193" t="s">
        <v>138</v>
      </c>
      <c r="S12" s="193" t="s">
        <v>138</v>
      </c>
      <c r="T12" s="193" t="s">
        <v>138</v>
      </c>
      <c r="U12" s="193" t="s">
        <v>138</v>
      </c>
      <c r="V12" s="193" t="s">
        <v>138</v>
      </c>
      <c r="W12" s="193" t="s">
        <v>138</v>
      </c>
      <c r="X12" s="193" t="s">
        <v>138</v>
      </c>
      <c r="Y12" s="193" t="s">
        <v>138</v>
      </c>
      <c r="Z12" s="193" t="s">
        <v>138</v>
      </c>
      <c r="AA12" s="193" t="s">
        <v>138</v>
      </c>
      <c r="AB12" s="193" t="s">
        <v>138</v>
      </c>
      <c r="AC12" s="193" t="s">
        <v>138</v>
      </c>
    </row>
    <row r="13" spans="1:29" s="16" customFormat="1" ht="27" customHeight="1" x14ac:dyDescent="0.25">
      <c r="A13" s="191">
        <v>4</v>
      </c>
      <c r="B13" s="195" t="s">
        <v>128</v>
      </c>
      <c r="C13" s="196">
        <v>10901528.51</v>
      </c>
      <c r="D13" s="193" t="s">
        <v>138</v>
      </c>
      <c r="E13" s="193" t="s">
        <v>138</v>
      </c>
      <c r="F13" s="193" t="s">
        <v>138</v>
      </c>
      <c r="G13" s="193" t="s">
        <v>138</v>
      </c>
      <c r="H13" s="193" t="s">
        <v>138</v>
      </c>
      <c r="I13" s="193" t="s">
        <v>138</v>
      </c>
      <c r="J13" s="193" t="s">
        <v>138</v>
      </c>
      <c r="K13" s="193" t="s">
        <v>138</v>
      </c>
      <c r="L13" s="193" t="s">
        <v>138</v>
      </c>
      <c r="M13" s="193" t="s">
        <v>138</v>
      </c>
      <c r="N13" s="197">
        <v>2300</v>
      </c>
      <c r="O13" s="196">
        <v>10901528.51</v>
      </c>
      <c r="P13" s="193" t="s">
        <v>138</v>
      </c>
      <c r="Q13" s="193" t="s">
        <v>138</v>
      </c>
      <c r="R13" s="193" t="s">
        <v>138</v>
      </c>
      <c r="S13" s="193" t="s">
        <v>138</v>
      </c>
      <c r="T13" s="193" t="s">
        <v>138</v>
      </c>
      <c r="U13" s="193" t="s">
        <v>138</v>
      </c>
      <c r="V13" s="193" t="s">
        <v>138</v>
      </c>
      <c r="W13" s="193" t="s">
        <v>138</v>
      </c>
      <c r="X13" s="193" t="s">
        <v>138</v>
      </c>
      <c r="Y13" s="193" t="s">
        <v>138</v>
      </c>
      <c r="Z13" s="193" t="s">
        <v>138</v>
      </c>
      <c r="AA13" s="193" t="s">
        <v>138</v>
      </c>
      <c r="AB13" s="193" t="s">
        <v>138</v>
      </c>
      <c r="AC13" s="193" t="s">
        <v>138</v>
      </c>
    </row>
    <row r="14" spans="1:29" s="70" customFormat="1" ht="27" customHeight="1" x14ac:dyDescent="0.25">
      <c r="A14" s="191">
        <v>5</v>
      </c>
      <c r="B14" s="192" t="s">
        <v>129</v>
      </c>
      <c r="C14" s="193">
        <v>4144050.3</v>
      </c>
      <c r="D14" s="193" t="s">
        <v>138</v>
      </c>
      <c r="E14" s="193" t="s">
        <v>138</v>
      </c>
      <c r="F14" s="193" t="s">
        <v>138</v>
      </c>
      <c r="G14" s="193" t="s">
        <v>138</v>
      </c>
      <c r="H14" s="193" t="s">
        <v>138</v>
      </c>
      <c r="I14" s="193" t="s">
        <v>138</v>
      </c>
      <c r="J14" s="193" t="s">
        <v>138</v>
      </c>
      <c r="K14" s="193" t="s">
        <v>138</v>
      </c>
      <c r="L14" s="193" t="s">
        <v>138</v>
      </c>
      <c r="M14" s="193" t="s">
        <v>138</v>
      </c>
      <c r="N14" s="194">
        <v>920</v>
      </c>
      <c r="O14" s="193">
        <v>4144050.3</v>
      </c>
      <c r="P14" s="193" t="s">
        <v>138</v>
      </c>
      <c r="Q14" s="193" t="s">
        <v>138</v>
      </c>
      <c r="R14" s="193" t="s">
        <v>138</v>
      </c>
      <c r="S14" s="193" t="s">
        <v>138</v>
      </c>
      <c r="T14" s="193" t="s">
        <v>138</v>
      </c>
      <c r="U14" s="193" t="s">
        <v>138</v>
      </c>
      <c r="V14" s="193" t="s">
        <v>138</v>
      </c>
      <c r="W14" s="193" t="s">
        <v>138</v>
      </c>
      <c r="X14" s="193" t="s">
        <v>138</v>
      </c>
      <c r="Y14" s="193" t="s">
        <v>138</v>
      </c>
      <c r="Z14" s="193" t="s">
        <v>138</v>
      </c>
      <c r="AA14" s="193" t="s">
        <v>138</v>
      </c>
      <c r="AB14" s="193" t="s">
        <v>138</v>
      </c>
      <c r="AC14" s="193" t="s">
        <v>138</v>
      </c>
    </row>
    <row r="15" spans="1:29" s="70" customFormat="1" ht="27" customHeight="1" x14ac:dyDescent="0.25">
      <c r="A15" s="191">
        <v>6</v>
      </c>
      <c r="B15" s="192" t="s">
        <v>130</v>
      </c>
      <c r="C15" s="193">
        <v>17040378.050000001</v>
      </c>
      <c r="D15" s="193">
        <v>8026514.3399999999</v>
      </c>
      <c r="E15" s="193" t="s">
        <v>138</v>
      </c>
      <c r="F15" s="193" t="s">
        <v>138</v>
      </c>
      <c r="G15" s="193" t="s">
        <v>138</v>
      </c>
      <c r="H15" s="193" t="s">
        <v>138</v>
      </c>
      <c r="I15" s="193" t="s">
        <v>138</v>
      </c>
      <c r="J15" s="193" t="s">
        <v>138</v>
      </c>
      <c r="K15" s="193" t="s">
        <v>138</v>
      </c>
      <c r="L15" s="193" t="s">
        <v>138</v>
      </c>
      <c r="M15" s="193" t="s">
        <v>138</v>
      </c>
      <c r="N15" s="194">
        <v>1366</v>
      </c>
      <c r="O15" s="193">
        <v>5514968.3499999996</v>
      </c>
      <c r="P15" s="193" t="s">
        <v>138</v>
      </c>
      <c r="Q15" s="193" t="s">
        <v>138</v>
      </c>
      <c r="R15" s="193" t="s">
        <v>138</v>
      </c>
      <c r="S15" s="193">
        <v>3498895.3599999999</v>
      </c>
      <c r="T15" s="193" t="s">
        <v>138</v>
      </c>
      <c r="U15" s="193" t="s">
        <v>138</v>
      </c>
      <c r="V15" s="193" t="s">
        <v>138</v>
      </c>
      <c r="W15" s="193" t="s">
        <v>138</v>
      </c>
      <c r="X15" s="193" t="s">
        <v>138</v>
      </c>
      <c r="Y15" s="193" t="s">
        <v>138</v>
      </c>
      <c r="Z15" s="193" t="s">
        <v>138</v>
      </c>
      <c r="AA15" s="193" t="s">
        <v>138</v>
      </c>
      <c r="AB15" s="193" t="s">
        <v>138</v>
      </c>
      <c r="AC15" s="193" t="s">
        <v>138</v>
      </c>
    </row>
    <row r="16" spans="1:29" s="70" customFormat="1" ht="27" customHeight="1" x14ac:dyDescent="0.25">
      <c r="A16" s="191">
        <v>7</v>
      </c>
      <c r="B16" s="192" t="s">
        <v>98</v>
      </c>
      <c r="C16" s="193">
        <v>5631136.4900000002</v>
      </c>
      <c r="D16" s="193" t="s">
        <v>138</v>
      </c>
      <c r="E16" s="193" t="s">
        <v>138</v>
      </c>
      <c r="F16" s="193" t="s">
        <v>138</v>
      </c>
      <c r="G16" s="193" t="s">
        <v>138</v>
      </c>
      <c r="H16" s="193" t="s">
        <v>138</v>
      </c>
      <c r="I16" s="193" t="s">
        <v>138</v>
      </c>
      <c r="J16" s="193" t="s">
        <v>138</v>
      </c>
      <c r="K16" s="193" t="s">
        <v>138</v>
      </c>
      <c r="L16" s="193" t="s">
        <v>138</v>
      </c>
      <c r="M16" s="193" t="s">
        <v>138</v>
      </c>
      <c r="N16" s="194">
        <v>876</v>
      </c>
      <c r="O16" s="193">
        <v>4971136.5599999996</v>
      </c>
      <c r="P16" s="193" t="s">
        <v>138</v>
      </c>
      <c r="Q16" s="193" t="s">
        <v>138</v>
      </c>
      <c r="R16" s="193" t="s">
        <v>138</v>
      </c>
      <c r="S16" s="193" t="s">
        <v>138</v>
      </c>
      <c r="T16" s="193" t="s">
        <v>138</v>
      </c>
      <c r="U16" s="193" t="s">
        <v>138</v>
      </c>
      <c r="V16" s="193" t="s">
        <v>138</v>
      </c>
      <c r="W16" s="193" t="s">
        <v>138</v>
      </c>
      <c r="X16" s="193" t="s">
        <v>138</v>
      </c>
      <c r="Y16" s="193" t="s">
        <v>138</v>
      </c>
      <c r="Z16" s="193" t="s">
        <v>138</v>
      </c>
      <c r="AA16" s="193" t="s">
        <v>138</v>
      </c>
      <c r="AB16" s="193">
        <v>659999.93000000005</v>
      </c>
      <c r="AC16" s="193" t="s">
        <v>138</v>
      </c>
    </row>
    <row r="17" spans="1:30" s="70" customFormat="1" ht="27" customHeight="1" x14ac:dyDescent="0.25">
      <c r="A17" s="191">
        <v>8</v>
      </c>
      <c r="B17" s="192" t="s">
        <v>132</v>
      </c>
      <c r="C17" s="193">
        <v>4512667.9000000004</v>
      </c>
      <c r="D17" s="193" t="s">
        <v>138</v>
      </c>
      <c r="E17" s="193" t="s">
        <v>138</v>
      </c>
      <c r="F17" s="193" t="s">
        <v>138</v>
      </c>
      <c r="G17" s="193" t="s">
        <v>138</v>
      </c>
      <c r="H17" s="193" t="s">
        <v>138</v>
      </c>
      <c r="I17" s="193" t="s">
        <v>138</v>
      </c>
      <c r="J17" s="193" t="s">
        <v>138</v>
      </c>
      <c r="K17" s="193" t="s">
        <v>138</v>
      </c>
      <c r="L17" s="193" t="s">
        <v>138</v>
      </c>
      <c r="M17" s="193" t="s">
        <v>138</v>
      </c>
      <c r="N17" s="194">
        <v>676</v>
      </c>
      <c r="O17" s="193">
        <v>2905834.54</v>
      </c>
      <c r="P17" s="193" t="s">
        <v>138</v>
      </c>
      <c r="Q17" s="193" t="s">
        <v>138</v>
      </c>
      <c r="R17" s="194">
        <v>1941</v>
      </c>
      <c r="S17" s="193">
        <v>1606833.36</v>
      </c>
      <c r="T17" s="193" t="s">
        <v>138</v>
      </c>
      <c r="U17" s="193" t="s">
        <v>138</v>
      </c>
      <c r="V17" s="193" t="s">
        <v>138</v>
      </c>
      <c r="W17" s="193" t="s">
        <v>138</v>
      </c>
      <c r="X17" s="193" t="s">
        <v>138</v>
      </c>
      <c r="Y17" s="193" t="s">
        <v>138</v>
      </c>
      <c r="Z17" s="193" t="s">
        <v>138</v>
      </c>
      <c r="AA17" s="193" t="s">
        <v>138</v>
      </c>
      <c r="AB17" s="193" t="s">
        <v>138</v>
      </c>
      <c r="AC17" s="193" t="s">
        <v>138</v>
      </c>
    </row>
    <row r="18" spans="1:30" s="70" customFormat="1" ht="27" customHeight="1" x14ac:dyDescent="0.25">
      <c r="A18" s="191">
        <v>9</v>
      </c>
      <c r="B18" s="192" t="s">
        <v>133</v>
      </c>
      <c r="C18" s="193">
        <f>O18+S18+AB18</f>
        <v>9403930.7100000009</v>
      </c>
      <c r="D18" s="193" t="s">
        <v>138</v>
      </c>
      <c r="E18" s="193" t="s">
        <v>138</v>
      </c>
      <c r="F18" s="193" t="s">
        <v>138</v>
      </c>
      <c r="G18" s="193" t="s">
        <v>138</v>
      </c>
      <c r="H18" s="193" t="s">
        <v>138</v>
      </c>
      <c r="I18" s="193" t="s">
        <v>138</v>
      </c>
      <c r="J18" s="193" t="s">
        <v>138</v>
      </c>
      <c r="K18" s="193" t="s">
        <v>138</v>
      </c>
      <c r="L18" s="193" t="s">
        <v>138</v>
      </c>
      <c r="M18" s="193" t="s">
        <v>138</v>
      </c>
      <c r="N18" s="194">
        <v>879</v>
      </c>
      <c r="O18" s="193">
        <v>5471900.0999999996</v>
      </c>
      <c r="P18" s="193" t="s">
        <v>138</v>
      </c>
      <c r="Q18" s="193" t="s">
        <v>138</v>
      </c>
      <c r="R18" s="194">
        <v>1521</v>
      </c>
      <c r="S18" s="193">
        <v>3751259.54</v>
      </c>
      <c r="T18" s="193" t="s">
        <v>138</v>
      </c>
      <c r="U18" s="193" t="s">
        <v>138</v>
      </c>
      <c r="V18" s="193" t="s">
        <v>138</v>
      </c>
      <c r="W18" s="193" t="s">
        <v>138</v>
      </c>
      <c r="X18" s="193" t="s">
        <v>138</v>
      </c>
      <c r="Y18" s="193" t="s">
        <v>138</v>
      </c>
      <c r="Z18" s="193" t="s">
        <v>138</v>
      </c>
      <c r="AA18" s="193" t="s">
        <v>138</v>
      </c>
      <c r="AB18" s="193">
        <v>180771.07</v>
      </c>
      <c r="AC18" s="193" t="s">
        <v>138</v>
      </c>
      <c r="AD18" s="70">
        <f>(O18+S18)*0.015</f>
        <v>138347.3946</v>
      </c>
    </row>
    <row r="19" spans="1:30" s="70" customFormat="1" ht="27" customHeight="1" x14ac:dyDescent="0.25">
      <c r="A19" s="191">
        <v>10</v>
      </c>
      <c r="B19" s="192" t="s">
        <v>134</v>
      </c>
      <c r="C19" s="193">
        <v>11686214.460000001</v>
      </c>
      <c r="D19" s="193" t="s">
        <v>138</v>
      </c>
      <c r="E19" s="193" t="s">
        <v>138</v>
      </c>
      <c r="F19" s="193" t="s">
        <v>138</v>
      </c>
      <c r="G19" s="193" t="s">
        <v>138</v>
      </c>
      <c r="H19" s="193" t="s">
        <v>138</v>
      </c>
      <c r="I19" s="193" t="s">
        <v>138</v>
      </c>
      <c r="J19" s="193" t="s">
        <v>138</v>
      </c>
      <c r="K19" s="193" t="s">
        <v>138</v>
      </c>
      <c r="L19" s="193" t="s">
        <v>138</v>
      </c>
      <c r="M19" s="193" t="s">
        <v>138</v>
      </c>
      <c r="N19" s="194">
        <v>1925</v>
      </c>
      <c r="O19" s="193">
        <v>7525084.1299999999</v>
      </c>
      <c r="P19" s="193" t="s">
        <v>138</v>
      </c>
      <c r="Q19" s="193" t="s">
        <v>138</v>
      </c>
      <c r="R19" s="194">
        <v>3322</v>
      </c>
      <c r="S19" s="193">
        <v>4161130.33</v>
      </c>
      <c r="T19" s="193" t="s">
        <v>138</v>
      </c>
      <c r="U19" s="193" t="s">
        <v>138</v>
      </c>
      <c r="V19" s="193" t="s">
        <v>138</v>
      </c>
      <c r="W19" s="193" t="s">
        <v>138</v>
      </c>
      <c r="X19" s="193" t="s">
        <v>138</v>
      </c>
      <c r="Y19" s="193" t="s">
        <v>138</v>
      </c>
      <c r="Z19" s="193" t="s">
        <v>138</v>
      </c>
      <c r="AA19" s="193" t="s">
        <v>138</v>
      </c>
      <c r="AB19" s="193" t="s">
        <v>138</v>
      </c>
      <c r="AC19" s="193" t="s">
        <v>138</v>
      </c>
    </row>
    <row r="20" spans="1:30" ht="27" customHeight="1" x14ac:dyDescent="0.25">
      <c r="A20" s="198"/>
      <c r="B20" s="198" t="s">
        <v>135</v>
      </c>
      <c r="C20" s="199">
        <f t="shared" ref="C20:AB20" si="0">SUM(C10:C19)</f>
        <v>69859399.310000002</v>
      </c>
      <c r="D20" s="199">
        <f t="shared" si="0"/>
        <v>8026514.3399999999</v>
      </c>
      <c r="E20" s="193" t="s">
        <v>138</v>
      </c>
      <c r="F20" s="193" t="s">
        <v>138</v>
      </c>
      <c r="G20" s="193" t="s">
        <v>138</v>
      </c>
      <c r="H20" s="193" t="s">
        <v>138</v>
      </c>
      <c r="I20" s="193" t="s">
        <v>138</v>
      </c>
      <c r="J20" s="193" t="s">
        <v>138</v>
      </c>
      <c r="K20" s="193" t="s">
        <v>138</v>
      </c>
      <c r="L20" s="193" t="s">
        <v>138</v>
      </c>
      <c r="M20" s="193" t="s">
        <v>138</v>
      </c>
      <c r="N20" s="200">
        <f t="shared" si="0"/>
        <v>11195</v>
      </c>
      <c r="O20" s="199">
        <f t="shared" si="0"/>
        <v>47973995.380000003</v>
      </c>
      <c r="P20" s="193" t="s">
        <v>138</v>
      </c>
      <c r="Q20" s="193" t="s">
        <v>138</v>
      </c>
      <c r="R20" s="200">
        <f t="shared" si="0"/>
        <v>6784</v>
      </c>
      <c r="S20" s="199">
        <f t="shared" si="0"/>
        <v>13018118.59</v>
      </c>
      <c r="T20" s="193" t="s">
        <v>138</v>
      </c>
      <c r="U20" s="193" t="s">
        <v>138</v>
      </c>
      <c r="V20" s="193" t="s">
        <v>138</v>
      </c>
      <c r="W20" s="193" t="s">
        <v>138</v>
      </c>
      <c r="X20" s="193" t="s">
        <v>138</v>
      </c>
      <c r="Y20" s="193" t="s">
        <v>138</v>
      </c>
      <c r="Z20" s="193" t="s">
        <v>138</v>
      </c>
      <c r="AA20" s="193" t="s">
        <v>138</v>
      </c>
      <c r="AB20" s="199">
        <f t="shared" si="0"/>
        <v>840771</v>
      </c>
      <c r="AC20" s="193" t="s">
        <v>138</v>
      </c>
    </row>
    <row r="21" spans="1:30" ht="27" customHeight="1" x14ac:dyDescent="0.25">
      <c r="A21" s="385">
        <v>2018</v>
      </c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</row>
    <row r="22" spans="1:30" s="70" customFormat="1" ht="29.25" customHeight="1" x14ac:dyDescent="0.25">
      <c r="A22" s="201">
        <v>1</v>
      </c>
      <c r="B22" s="202" t="s">
        <v>75</v>
      </c>
      <c r="C22" s="203">
        <f>AC22+AB22</f>
        <v>232424.39</v>
      </c>
      <c r="D22" s="193" t="s">
        <v>138</v>
      </c>
      <c r="E22" s="193" t="s">
        <v>138</v>
      </c>
      <c r="F22" s="193" t="s">
        <v>138</v>
      </c>
      <c r="G22" s="193" t="s">
        <v>138</v>
      </c>
      <c r="H22" s="193" t="s">
        <v>138</v>
      </c>
      <c r="I22" s="193" t="s">
        <v>138</v>
      </c>
      <c r="J22" s="193" t="s">
        <v>138</v>
      </c>
      <c r="K22" s="193" t="s">
        <v>138</v>
      </c>
      <c r="L22" s="193" t="s">
        <v>138</v>
      </c>
      <c r="M22" s="193" t="s">
        <v>138</v>
      </c>
      <c r="N22" s="193" t="s">
        <v>138</v>
      </c>
      <c r="O22" s="193" t="s">
        <v>138</v>
      </c>
      <c r="P22" s="193" t="s">
        <v>138</v>
      </c>
      <c r="Q22" s="193" t="s">
        <v>138</v>
      </c>
      <c r="R22" s="193" t="s">
        <v>138</v>
      </c>
      <c r="S22" s="193" t="s">
        <v>138</v>
      </c>
      <c r="T22" s="193" t="s">
        <v>138</v>
      </c>
      <c r="U22" s="193" t="s">
        <v>138</v>
      </c>
      <c r="V22" s="193" t="s">
        <v>138</v>
      </c>
      <c r="W22" s="193" t="s">
        <v>138</v>
      </c>
      <c r="X22" s="193" t="s">
        <v>138</v>
      </c>
      <c r="Y22" s="193" t="s">
        <v>138</v>
      </c>
      <c r="Z22" s="193" t="s">
        <v>138</v>
      </c>
      <c r="AA22" s="193" t="s">
        <v>138</v>
      </c>
      <c r="AB22" s="203">
        <v>153920.84</v>
      </c>
      <c r="AC22" s="204">
        <v>78503.55</v>
      </c>
    </row>
    <row r="23" spans="1:30" s="70" customFormat="1" ht="27" customHeight="1" x14ac:dyDescent="0.25">
      <c r="A23" s="201">
        <v>2</v>
      </c>
      <c r="B23" s="202" t="s">
        <v>72</v>
      </c>
      <c r="C23" s="203">
        <f>AB23+AC23</f>
        <v>209195.47</v>
      </c>
      <c r="D23" s="193" t="s">
        <v>138</v>
      </c>
      <c r="E23" s="193" t="s">
        <v>138</v>
      </c>
      <c r="F23" s="193" t="s">
        <v>138</v>
      </c>
      <c r="G23" s="193" t="s">
        <v>138</v>
      </c>
      <c r="H23" s="193" t="s">
        <v>138</v>
      </c>
      <c r="I23" s="193" t="s">
        <v>138</v>
      </c>
      <c r="J23" s="193" t="s">
        <v>138</v>
      </c>
      <c r="K23" s="193" t="s">
        <v>138</v>
      </c>
      <c r="L23" s="193" t="s">
        <v>138</v>
      </c>
      <c r="M23" s="193" t="s">
        <v>138</v>
      </c>
      <c r="N23" s="193" t="s">
        <v>138</v>
      </c>
      <c r="O23" s="193" t="s">
        <v>138</v>
      </c>
      <c r="P23" s="193" t="s">
        <v>138</v>
      </c>
      <c r="Q23" s="193" t="s">
        <v>138</v>
      </c>
      <c r="R23" s="193" t="s">
        <v>138</v>
      </c>
      <c r="S23" s="193" t="s">
        <v>138</v>
      </c>
      <c r="T23" s="193" t="s">
        <v>138</v>
      </c>
      <c r="U23" s="193" t="s">
        <v>138</v>
      </c>
      <c r="V23" s="193" t="s">
        <v>138</v>
      </c>
      <c r="W23" s="193" t="s">
        <v>138</v>
      </c>
      <c r="X23" s="193" t="s">
        <v>138</v>
      </c>
      <c r="Y23" s="193" t="s">
        <v>138</v>
      </c>
      <c r="Z23" s="193" t="s">
        <v>138</v>
      </c>
      <c r="AA23" s="193" t="s">
        <v>138</v>
      </c>
      <c r="AB23" s="203">
        <v>126785.86</v>
      </c>
      <c r="AC23" s="204">
        <v>82409.61</v>
      </c>
    </row>
    <row r="24" spans="1:30" s="70" customFormat="1" ht="27" customHeight="1" x14ac:dyDescent="0.25">
      <c r="A24" s="201">
        <v>3</v>
      </c>
      <c r="B24" s="202" t="s">
        <v>71</v>
      </c>
      <c r="C24" s="203">
        <f>AB24+AC24</f>
        <v>279124.52</v>
      </c>
      <c r="D24" s="193" t="s">
        <v>138</v>
      </c>
      <c r="E24" s="193" t="s">
        <v>138</v>
      </c>
      <c r="F24" s="193" t="s">
        <v>138</v>
      </c>
      <c r="G24" s="193" t="s">
        <v>138</v>
      </c>
      <c r="H24" s="193" t="s">
        <v>138</v>
      </c>
      <c r="I24" s="193" t="s">
        <v>138</v>
      </c>
      <c r="J24" s="193" t="s">
        <v>138</v>
      </c>
      <c r="K24" s="193" t="s">
        <v>138</v>
      </c>
      <c r="L24" s="193" t="s">
        <v>138</v>
      </c>
      <c r="M24" s="193" t="s">
        <v>138</v>
      </c>
      <c r="N24" s="193" t="s">
        <v>138</v>
      </c>
      <c r="O24" s="193" t="s">
        <v>138</v>
      </c>
      <c r="P24" s="193" t="s">
        <v>138</v>
      </c>
      <c r="Q24" s="193" t="s">
        <v>138</v>
      </c>
      <c r="R24" s="193" t="s">
        <v>138</v>
      </c>
      <c r="S24" s="193" t="s">
        <v>138</v>
      </c>
      <c r="T24" s="193" t="s">
        <v>138</v>
      </c>
      <c r="U24" s="193" t="s">
        <v>138</v>
      </c>
      <c r="V24" s="193" t="s">
        <v>138</v>
      </c>
      <c r="W24" s="193" t="s">
        <v>138</v>
      </c>
      <c r="X24" s="193" t="s">
        <v>138</v>
      </c>
      <c r="Y24" s="193" t="s">
        <v>138</v>
      </c>
      <c r="Z24" s="193" t="s">
        <v>138</v>
      </c>
      <c r="AA24" s="193" t="s">
        <v>138</v>
      </c>
      <c r="AB24" s="203">
        <v>197809.64</v>
      </c>
      <c r="AC24" s="204">
        <v>81314.880000000005</v>
      </c>
    </row>
    <row r="25" spans="1:30" s="70" customFormat="1" ht="27" customHeight="1" x14ac:dyDescent="0.25">
      <c r="A25" s="201">
        <v>4</v>
      </c>
      <c r="B25" s="202" t="s">
        <v>96</v>
      </c>
      <c r="C25" s="203">
        <f>AB25+AC25+V25+O25</f>
        <v>13220827.190000001</v>
      </c>
      <c r="D25" s="193" t="s">
        <v>138</v>
      </c>
      <c r="E25" s="193" t="s">
        <v>138</v>
      </c>
      <c r="F25" s="193" t="s">
        <v>138</v>
      </c>
      <c r="G25" s="193" t="s">
        <v>138</v>
      </c>
      <c r="H25" s="193" t="s">
        <v>138</v>
      </c>
      <c r="I25" s="193" t="s">
        <v>138</v>
      </c>
      <c r="J25" s="193" t="s">
        <v>138</v>
      </c>
      <c r="K25" s="193" t="s">
        <v>138</v>
      </c>
      <c r="L25" s="193" t="s">
        <v>138</v>
      </c>
      <c r="M25" s="193" t="s">
        <v>138</v>
      </c>
      <c r="N25" s="193" t="s">
        <v>138</v>
      </c>
      <c r="O25" s="203">
        <v>12826078.710000001</v>
      </c>
      <c r="P25" s="193" t="s">
        <v>138</v>
      </c>
      <c r="Q25" s="193" t="s">
        <v>138</v>
      </c>
      <c r="R25" s="193" t="s">
        <v>138</v>
      </c>
      <c r="S25" s="193" t="s">
        <v>138</v>
      </c>
      <c r="T25" s="193" t="s">
        <v>138</v>
      </c>
      <c r="U25" s="193" t="s">
        <v>138</v>
      </c>
      <c r="V25" s="203">
        <v>192391.18</v>
      </c>
      <c r="W25" s="193" t="s">
        <v>138</v>
      </c>
      <c r="X25" s="193" t="s">
        <v>138</v>
      </c>
      <c r="Y25" s="193" t="s">
        <v>138</v>
      </c>
      <c r="Z25" s="193" t="s">
        <v>138</v>
      </c>
      <c r="AA25" s="193" t="s">
        <v>138</v>
      </c>
      <c r="AB25" s="203">
        <v>128330.71</v>
      </c>
      <c r="AC25" s="204">
        <v>74026.59</v>
      </c>
    </row>
    <row r="26" spans="1:30" s="70" customFormat="1" ht="27" customHeight="1" x14ac:dyDescent="0.25">
      <c r="A26" s="201">
        <v>5</v>
      </c>
      <c r="B26" s="202" t="s">
        <v>76</v>
      </c>
      <c r="C26" s="203">
        <f>AB26+AC26+O26+V26</f>
        <v>8621552.5319999997</v>
      </c>
      <c r="D26" s="193" t="s">
        <v>138</v>
      </c>
      <c r="E26" s="193" t="s">
        <v>138</v>
      </c>
      <c r="F26" s="193" t="s">
        <v>138</v>
      </c>
      <c r="G26" s="193" t="s">
        <v>138</v>
      </c>
      <c r="H26" s="193" t="s">
        <v>138</v>
      </c>
      <c r="I26" s="193" t="s">
        <v>138</v>
      </c>
      <c r="J26" s="193" t="s">
        <v>138</v>
      </c>
      <c r="K26" s="193" t="s">
        <v>138</v>
      </c>
      <c r="L26" s="193" t="s">
        <v>138</v>
      </c>
      <c r="M26" s="193" t="s">
        <v>138</v>
      </c>
      <c r="N26" s="193" t="s">
        <v>138</v>
      </c>
      <c r="O26" s="203">
        <v>8045067.5</v>
      </c>
      <c r="P26" s="193" t="s">
        <v>138</v>
      </c>
      <c r="Q26" s="193" t="s">
        <v>138</v>
      </c>
      <c r="R26" s="193" t="s">
        <v>138</v>
      </c>
      <c r="S26" s="193" t="s">
        <v>138</v>
      </c>
      <c r="T26" s="193" t="s">
        <v>138</v>
      </c>
      <c r="U26" s="193" t="s">
        <v>138</v>
      </c>
      <c r="V26" s="203">
        <v>120676.012</v>
      </c>
      <c r="W26" s="193" t="s">
        <v>138</v>
      </c>
      <c r="X26" s="193" t="s">
        <v>138</v>
      </c>
      <c r="Y26" s="193" t="s">
        <v>138</v>
      </c>
      <c r="Z26" s="193" t="s">
        <v>138</v>
      </c>
      <c r="AA26" s="193" t="s">
        <v>138</v>
      </c>
      <c r="AB26" s="203">
        <v>324836.63</v>
      </c>
      <c r="AC26" s="204">
        <v>130972.39</v>
      </c>
    </row>
    <row r="27" spans="1:30" s="70" customFormat="1" ht="27" customHeight="1" x14ac:dyDescent="0.25">
      <c r="A27" s="201">
        <v>6</v>
      </c>
      <c r="B27" s="205" t="s">
        <v>97</v>
      </c>
      <c r="C27" s="203">
        <f>J27+V27</f>
        <v>2100903.3199999998</v>
      </c>
      <c r="D27" s="203">
        <v>2069855.49</v>
      </c>
      <c r="E27" s="193" t="s">
        <v>138</v>
      </c>
      <c r="F27" s="193" t="s">
        <v>138</v>
      </c>
      <c r="G27" s="193" t="s">
        <v>138</v>
      </c>
      <c r="H27" s="193" t="s">
        <v>138</v>
      </c>
      <c r="I27" s="193" t="s">
        <v>138</v>
      </c>
      <c r="J27" s="203">
        <v>2069855.49</v>
      </c>
      <c r="K27" s="193" t="s">
        <v>138</v>
      </c>
      <c r="L27" s="193" t="s">
        <v>138</v>
      </c>
      <c r="M27" s="193" t="s">
        <v>138</v>
      </c>
      <c r="N27" s="193" t="s">
        <v>138</v>
      </c>
      <c r="O27" s="193" t="s">
        <v>138</v>
      </c>
      <c r="P27" s="193" t="s">
        <v>138</v>
      </c>
      <c r="Q27" s="193" t="s">
        <v>138</v>
      </c>
      <c r="R27" s="193" t="s">
        <v>138</v>
      </c>
      <c r="S27" s="193" t="s">
        <v>138</v>
      </c>
      <c r="T27" s="193" t="s">
        <v>138</v>
      </c>
      <c r="U27" s="193" t="s">
        <v>138</v>
      </c>
      <c r="V27" s="203">
        <v>31047.83</v>
      </c>
      <c r="W27" s="193" t="s">
        <v>138</v>
      </c>
      <c r="X27" s="193" t="s">
        <v>138</v>
      </c>
      <c r="Y27" s="193" t="s">
        <v>138</v>
      </c>
      <c r="Z27" s="193" t="s">
        <v>138</v>
      </c>
      <c r="AA27" s="193" t="s">
        <v>138</v>
      </c>
      <c r="AB27" s="193" t="s">
        <v>138</v>
      </c>
      <c r="AC27" s="193" t="s">
        <v>138</v>
      </c>
    </row>
    <row r="28" spans="1:30" s="70" customFormat="1" ht="27" customHeight="1" x14ac:dyDescent="0.25">
      <c r="A28" s="201">
        <v>7</v>
      </c>
      <c r="B28" s="206" t="s">
        <v>99</v>
      </c>
      <c r="C28" s="203">
        <f>AB28+AC28</f>
        <v>252183.03</v>
      </c>
      <c r="D28" s="193" t="s">
        <v>138</v>
      </c>
      <c r="E28" s="193" t="s">
        <v>138</v>
      </c>
      <c r="F28" s="193" t="s">
        <v>138</v>
      </c>
      <c r="G28" s="193" t="s">
        <v>138</v>
      </c>
      <c r="H28" s="193" t="s">
        <v>138</v>
      </c>
      <c r="I28" s="193" t="s">
        <v>138</v>
      </c>
      <c r="J28" s="193" t="s">
        <v>138</v>
      </c>
      <c r="K28" s="193" t="s">
        <v>138</v>
      </c>
      <c r="L28" s="193" t="s">
        <v>138</v>
      </c>
      <c r="M28" s="193" t="s">
        <v>138</v>
      </c>
      <c r="N28" s="193" t="s">
        <v>138</v>
      </c>
      <c r="O28" s="193" t="s">
        <v>138</v>
      </c>
      <c r="P28" s="193" t="s">
        <v>138</v>
      </c>
      <c r="Q28" s="193" t="s">
        <v>138</v>
      </c>
      <c r="R28" s="193" t="s">
        <v>138</v>
      </c>
      <c r="S28" s="193" t="s">
        <v>138</v>
      </c>
      <c r="T28" s="193" t="s">
        <v>138</v>
      </c>
      <c r="U28" s="193" t="s">
        <v>138</v>
      </c>
      <c r="V28" s="193" t="s">
        <v>138</v>
      </c>
      <c r="W28" s="193" t="s">
        <v>138</v>
      </c>
      <c r="X28" s="193" t="s">
        <v>138</v>
      </c>
      <c r="Y28" s="193" t="s">
        <v>138</v>
      </c>
      <c r="Z28" s="193" t="s">
        <v>138</v>
      </c>
      <c r="AA28" s="193" t="s">
        <v>138</v>
      </c>
      <c r="AB28" s="203">
        <v>170670.4</v>
      </c>
      <c r="AC28" s="204">
        <v>81512.63</v>
      </c>
    </row>
    <row r="29" spans="1:30" s="71" customFormat="1" ht="27" customHeight="1" x14ac:dyDescent="0.25">
      <c r="A29" s="201">
        <v>8</v>
      </c>
      <c r="B29" s="207" t="s">
        <v>100</v>
      </c>
      <c r="C29" s="204">
        <f>AB29+AC29</f>
        <v>249493.27000000002</v>
      </c>
      <c r="D29" s="193" t="s">
        <v>138</v>
      </c>
      <c r="E29" s="193" t="s">
        <v>138</v>
      </c>
      <c r="F29" s="193" t="s">
        <v>138</v>
      </c>
      <c r="G29" s="193" t="s">
        <v>138</v>
      </c>
      <c r="H29" s="193" t="s">
        <v>138</v>
      </c>
      <c r="I29" s="193" t="s">
        <v>138</v>
      </c>
      <c r="J29" s="193" t="s">
        <v>138</v>
      </c>
      <c r="K29" s="193" t="s">
        <v>138</v>
      </c>
      <c r="L29" s="193" t="s">
        <v>138</v>
      </c>
      <c r="M29" s="193" t="s">
        <v>138</v>
      </c>
      <c r="N29" s="193" t="s">
        <v>138</v>
      </c>
      <c r="O29" s="193" t="s">
        <v>138</v>
      </c>
      <c r="P29" s="193" t="s">
        <v>138</v>
      </c>
      <c r="Q29" s="193" t="s">
        <v>138</v>
      </c>
      <c r="R29" s="193" t="s">
        <v>138</v>
      </c>
      <c r="S29" s="193" t="s">
        <v>138</v>
      </c>
      <c r="T29" s="193" t="s">
        <v>138</v>
      </c>
      <c r="U29" s="193" t="s">
        <v>138</v>
      </c>
      <c r="V29" s="193" t="s">
        <v>138</v>
      </c>
      <c r="W29" s="193" t="s">
        <v>138</v>
      </c>
      <c r="X29" s="193" t="s">
        <v>138</v>
      </c>
      <c r="Y29" s="193" t="s">
        <v>138</v>
      </c>
      <c r="Z29" s="193" t="s">
        <v>138</v>
      </c>
      <c r="AA29" s="193" t="s">
        <v>138</v>
      </c>
      <c r="AB29" s="204">
        <v>168020.98</v>
      </c>
      <c r="AC29" s="204">
        <v>81472.289999999994</v>
      </c>
    </row>
    <row r="30" spans="1:30" s="58" customFormat="1" ht="27" customHeight="1" x14ac:dyDescent="0.25">
      <c r="A30" s="198"/>
      <c r="B30" s="208" t="s">
        <v>105</v>
      </c>
      <c r="C30" s="209">
        <f>SUM(C22:C29)</f>
        <v>25165703.722000003</v>
      </c>
      <c r="D30" s="209">
        <f>SUM(D22:D29)</f>
        <v>2069855.49</v>
      </c>
      <c r="E30" s="193" t="s">
        <v>138</v>
      </c>
      <c r="F30" s="193" t="s">
        <v>138</v>
      </c>
      <c r="G30" s="193" t="s">
        <v>138</v>
      </c>
      <c r="H30" s="193" t="s">
        <v>138</v>
      </c>
      <c r="I30" s="193" t="s">
        <v>138</v>
      </c>
      <c r="J30" s="209">
        <f>SUM(J22:J29)</f>
        <v>2069855.49</v>
      </c>
      <c r="K30" s="193" t="s">
        <v>138</v>
      </c>
      <c r="L30" s="193" t="s">
        <v>138</v>
      </c>
      <c r="M30" s="193" t="s">
        <v>138</v>
      </c>
      <c r="N30" s="193" t="s">
        <v>138</v>
      </c>
      <c r="O30" s="209">
        <f>SUM(O22:O29)</f>
        <v>20871146.210000001</v>
      </c>
      <c r="P30" s="193" t="s">
        <v>138</v>
      </c>
      <c r="Q30" s="193" t="s">
        <v>138</v>
      </c>
      <c r="R30" s="193" t="s">
        <v>138</v>
      </c>
      <c r="S30" s="193" t="s">
        <v>138</v>
      </c>
      <c r="T30" s="193" t="s">
        <v>138</v>
      </c>
      <c r="U30" s="193" t="s">
        <v>138</v>
      </c>
      <c r="V30" s="209">
        <f>SUM(V22:V29)</f>
        <v>344115.022</v>
      </c>
      <c r="W30" s="193" t="s">
        <v>138</v>
      </c>
      <c r="X30" s="193" t="s">
        <v>138</v>
      </c>
      <c r="Y30" s="193" t="s">
        <v>138</v>
      </c>
      <c r="Z30" s="193" t="s">
        <v>138</v>
      </c>
      <c r="AA30" s="193" t="s">
        <v>138</v>
      </c>
      <c r="AB30" s="209">
        <f>SUM(AB22:AB29)</f>
        <v>1270375.06</v>
      </c>
      <c r="AC30" s="209">
        <f>SUM(AC22:AC29)</f>
        <v>610211.94000000006</v>
      </c>
      <c r="AD30" s="59"/>
    </row>
    <row r="31" spans="1:30" ht="27" customHeight="1" x14ac:dyDescent="0.25">
      <c r="A31" s="384">
        <v>2019</v>
      </c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385"/>
      <c r="AA31" s="385"/>
      <c r="AB31" s="385"/>
      <c r="AC31" s="386"/>
      <c r="AD31" s="16"/>
    </row>
    <row r="32" spans="1:30" s="70" customFormat="1" ht="27" customHeight="1" x14ac:dyDescent="0.25">
      <c r="A32" s="191">
        <v>1</v>
      </c>
      <c r="B32" s="207" t="s">
        <v>101</v>
      </c>
      <c r="C32" s="204">
        <f>M32+V32+AB32+AC32</f>
        <v>3111758.12</v>
      </c>
      <c r="D32" s="193" t="s">
        <v>138</v>
      </c>
      <c r="E32" s="193" t="s">
        <v>138</v>
      </c>
      <c r="F32" s="193" t="s">
        <v>138</v>
      </c>
      <c r="G32" s="193" t="s">
        <v>138</v>
      </c>
      <c r="H32" s="193" t="s">
        <v>138</v>
      </c>
      <c r="I32" s="193" t="s">
        <v>138</v>
      </c>
      <c r="J32" s="193" t="s">
        <v>138</v>
      </c>
      <c r="K32" s="193" t="s">
        <v>138</v>
      </c>
      <c r="L32" s="210">
        <v>1</v>
      </c>
      <c r="M32" s="204">
        <v>2855540.15</v>
      </c>
      <c r="N32" s="193" t="s">
        <v>138</v>
      </c>
      <c r="O32" s="193" t="s">
        <v>138</v>
      </c>
      <c r="P32" s="193" t="s">
        <v>138</v>
      </c>
      <c r="Q32" s="193" t="s">
        <v>138</v>
      </c>
      <c r="R32" s="193" t="s">
        <v>138</v>
      </c>
      <c r="S32" s="193" t="s">
        <v>138</v>
      </c>
      <c r="T32" s="193" t="s">
        <v>138</v>
      </c>
      <c r="U32" s="193" t="s">
        <v>138</v>
      </c>
      <c r="V32" s="204">
        <v>42833.1</v>
      </c>
      <c r="W32" s="193" t="s">
        <v>138</v>
      </c>
      <c r="X32" s="193" t="s">
        <v>138</v>
      </c>
      <c r="Y32" s="193" t="s">
        <v>138</v>
      </c>
      <c r="Z32" s="193" t="s">
        <v>138</v>
      </c>
      <c r="AA32" s="193" t="s">
        <v>138</v>
      </c>
      <c r="AB32" s="204">
        <v>147971.87</v>
      </c>
      <c r="AC32" s="204">
        <v>65413</v>
      </c>
    </row>
    <row r="33" spans="1:90" s="70" customFormat="1" ht="27" customHeight="1" x14ac:dyDescent="0.25">
      <c r="A33" s="191">
        <v>2</v>
      </c>
      <c r="B33" s="211" t="s">
        <v>102</v>
      </c>
      <c r="C33" s="212">
        <f>O33+V33+AB33+AC33</f>
        <v>7605302.4199999999</v>
      </c>
      <c r="D33" s="193" t="s">
        <v>138</v>
      </c>
      <c r="E33" s="193" t="s">
        <v>138</v>
      </c>
      <c r="F33" s="193" t="s">
        <v>138</v>
      </c>
      <c r="G33" s="193" t="s">
        <v>138</v>
      </c>
      <c r="H33" s="193" t="s">
        <v>138</v>
      </c>
      <c r="I33" s="193" t="s">
        <v>138</v>
      </c>
      <c r="J33" s="193" t="s">
        <v>138</v>
      </c>
      <c r="K33" s="193" t="s">
        <v>138</v>
      </c>
      <c r="L33" s="193" t="s">
        <v>138</v>
      </c>
      <c r="M33" s="193" t="s">
        <v>138</v>
      </c>
      <c r="N33" s="193" t="s">
        <v>138</v>
      </c>
      <c r="O33" s="204">
        <v>7269267.4500000002</v>
      </c>
      <c r="P33" s="193" t="s">
        <v>138</v>
      </c>
      <c r="Q33" s="193" t="s">
        <v>138</v>
      </c>
      <c r="R33" s="193" t="s">
        <v>138</v>
      </c>
      <c r="S33" s="193" t="s">
        <v>138</v>
      </c>
      <c r="T33" s="193" t="s">
        <v>138</v>
      </c>
      <c r="U33" s="193" t="s">
        <v>138</v>
      </c>
      <c r="V33" s="213">
        <v>109039.01</v>
      </c>
      <c r="W33" s="193" t="s">
        <v>138</v>
      </c>
      <c r="X33" s="193" t="s">
        <v>138</v>
      </c>
      <c r="Y33" s="193" t="s">
        <v>138</v>
      </c>
      <c r="Z33" s="193" t="s">
        <v>138</v>
      </c>
      <c r="AA33" s="193" t="s">
        <v>138</v>
      </c>
      <c r="AB33" s="212">
        <v>201995.96</v>
      </c>
      <c r="AC33" s="212">
        <v>25000</v>
      </c>
    </row>
    <row r="34" spans="1:90" s="67" customFormat="1" ht="27" customHeight="1" x14ac:dyDescent="0.25">
      <c r="A34" s="191">
        <v>3</v>
      </c>
      <c r="B34" s="192" t="s">
        <v>104</v>
      </c>
      <c r="C34" s="204">
        <f>O34+V34+AB34+AC34</f>
        <v>9040153.349299999</v>
      </c>
      <c r="D34" s="193" t="s">
        <v>138</v>
      </c>
      <c r="E34" s="193" t="s">
        <v>138</v>
      </c>
      <c r="F34" s="193" t="s">
        <v>138</v>
      </c>
      <c r="G34" s="193" t="s">
        <v>138</v>
      </c>
      <c r="H34" s="193" t="s">
        <v>138</v>
      </c>
      <c r="I34" s="193" t="s">
        <v>138</v>
      </c>
      <c r="J34" s="193" t="s">
        <v>138</v>
      </c>
      <c r="K34" s="193" t="s">
        <v>138</v>
      </c>
      <c r="L34" s="193" t="s">
        <v>138</v>
      </c>
      <c r="M34" s="193" t="s">
        <v>138</v>
      </c>
      <c r="N34" s="193" t="s">
        <v>138</v>
      </c>
      <c r="O34" s="204">
        <v>8582748.6199999992</v>
      </c>
      <c r="P34" s="193" t="s">
        <v>138</v>
      </c>
      <c r="Q34" s="193" t="s">
        <v>138</v>
      </c>
      <c r="R34" s="193" t="s">
        <v>138</v>
      </c>
      <c r="S34" s="204"/>
      <c r="T34" s="193" t="s">
        <v>138</v>
      </c>
      <c r="U34" s="193" t="s">
        <v>138</v>
      </c>
      <c r="V34" s="213">
        <f>O34*1.5%</f>
        <v>128741.22929999998</v>
      </c>
      <c r="W34" s="193" t="s">
        <v>138</v>
      </c>
      <c r="X34" s="193" t="s">
        <v>138</v>
      </c>
      <c r="Y34" s="193" t="s">
        <v>138</v>
      </c>
      <c r="Z34" s="193" t="s">
        <v>138</v>
      </c>
      <c r="AA34" s="193" t="s">
        <v>138</v>
      </c>
      <c r="AB34" s="204">
        <v>303663.5</v>
      </c>
      <c r="AC34" s="214">
        <v>25000</v>
      </c>
      <c r="AD34" s="72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</row>
    <row r="35" spans="1:90" s="73" customFormat="1" ht="27" customHeight="1" x14ac:dyDescent="0.25">
      <c r="A35" s="191">
        <v>4</v>
      </c>
      <c r="B35" s="215" t="s">
        <v>103</v>
      </c>
      <c r="C35" s="216">
        <f>O35+V35+AB35+AC35</f>
        <v>21577045.635699999</v>
      </c>
      <c r="D35" s="193" t="s">
        <v>138</v>
      </c>
      <c r="E35" s="193" t="s">
        <v>138</v>
      </c>
      <c r="F35" s="193" t="s">
        <v>138</v>
      </c>
      <c r="G35" s="193" t="s">
        <v>138</v>
      </c>
      <c r="H35" s="193" t="s">
        <v>138</v>
      </c>
      <c r="I35" s="193" t="s">
        <v>138</v>
      </c>
      <c r="J35" s="193" t="s">
        <v>138</v>
      </c>
      <c r="K35" s="193" t="s">
        <v>138</v>
      </c>
      <c r="L35" s="193" t="s">
        <v>138</v>
      </c>
      <c r="M35" s="193" t="s">
        <v>138</v>
      </c>
      <c r="N35" s="193" t="s">
        <v>138</v>
      </c>
      <c r="O35" s="204">
        <v>20947714.379999999</v>
      </c>
      <c r="P35" s="193" t="s">
        <v>138</v>
      </c>
      <c r="Q35" s="193" t="s">
        <v>138</v>
      </c>
      <c r="R35" s="193" t="s">
        <v>138</v>
      </c>
      <c r="S35" s="204"/>
      <c r="T35" s="193" t="s">
        <v>138</v>
      </c>
      <c r="U35" s="193" t="s">
        <v>138</v>
      </c>
      <c r="V35" s="213">
        <f>O35*1.5%</f>
        <v>314215.7157</v>
      </c>
      <c r="W35" s="193" t="s">
        <v>138</v>
      </c>
      <c r="X35" s="193" t="s">
        <v>138</v>
      </c>
      <c r="Y35" s="193" t="s">
        <v>138</v>
      </c>
      <c r="Z35" s="193" t="s">
        <v>138</v>
      </c>
      <c r="AA35" s="193" t="s">
        <v>138</v>
      </c>
      <c r="AB35" s="216">
        <v>290115.53999999998</v>
      </c>
      <c r="AC35" s="216">
        <v>25000</v>
      </c>
    </row>
    <row r="36" spans="1:90" s="70" customFormat="1" ht="27" customHeight="1" x14ac:dyDescent="0.25">
      <c r="A36" s="191">
        <v>5</v>
      </c>
      <c r="B36" s="192" t="s">
        <v>108</v>
      </c>
      <c r="C36" s="204">
        <f>AB36+AC36</f>
        <v>301258.33</v>
      </c>
      <c r="D36" s="193" t="s">
        <v>138</v>
      </c>
      <c r="E36" s="193" t="s">
        <v>138</v>
      </c>
      <c r="F36" s="193" t="s">
        <v>138</v>
      </c>
      <c r="G36" s="193" t="s">
        <v>138</v>
      </c>
      <c r="H36" s="193" t="s">
        <v>138</v>
      </c>
      <c r="I36" s="193" t="s">
        <v>138</v>
      </c>
      <c r="J36" s="193" t="s">
        <v>138</v>
      </c>
      <c r="K36" s="193" t="s">
        <v>138</v>
      </c>
      <c r="L36" s="193" t="s">
        <v>138</v>
      </c>
      <c r="M36" s="193" t="s">
        <v>138</v>
      </c>
      <c r="N36" s="193" t="s">
        <v>138</v>
      </c>
      <c r="O36" s="204"/>
      <c r="P36" s="193" t="s">
        <v>138</v>
      </c>
      <c r="Q36" s="193" t="s">
        <v>138</v>
      </c>
      <c r="R36" s="193" t="s">
        <v>138</v>
      </c>
      <c r="S36" s="193" t="s">
        <v>138</v>
      </c>
      <c r="T36" s="193" t="s">
        <v>138</v>
      </c>
      <c r="U36" s="193" t="s">
        <v>138</v>
      </c>
      <c r="V36" s="204"/>
      <c r="W36" s="193" t="s">
        <v>138</v>
      </c>
      <c r="X36" s="193" t="s">
        <v>138</v>
      </c>
      <c r="Y36" s="193" t="s">
        <v>138</v>
      </c>
      <c r="Z36" s="193" t="s">
        <v>138</v>
      </c>
      <c r="AA36" s="193" t="s">
        <v>138</v>
      </c>
      <c r="AB36" s="204">
        <v>276258.33</v>
      </c>
      <c r="AC36" s="204">
        <v>25000</v>
      </c>
    </row>
    <row r="37" spans="1:90" ht="27" customHeight="1" x14ac:dyDescent="0.25">
      <c r="A37" s="191"/>
      <c r="B37" s="198" t="s">
        <v>106</v>
      </c>
      <c r="C37" s="209">
        <f>SUM(C32:C36)</f>
        <v>41635517.854999989</v>
      </c>
      <c r="D37" s="193" t="s">
        <v>138</v>
      </c>
      <c r="E37" s="193" t="s">
        <v>138</v>
      </c>
      <c r="F37" s="193" t="s">
        <v>138</v>
      </c>
      <c r="G37" s="193" t="s">
        <v>138</v>
      </c>
      <c r="H37" s="193" t="s">
        <v>138</v>
      </c>
      <c r="I37" s="193" t="s">
        <v>138</v>
      </c>
      <c r="J37" s="193" t="s">
        <v>138</v>
      </c>
      <c r="K37" s="193" t="s">
        <v>138</v>
      </c>
      <c r="L37" s="217">
        <f t="shared" ref="L37:AC37" si="1">SUM(L32:L36)</f>
        <v>1</v>
      </c>
      <c r="M37" s="209">
        <f t="shared" si="1"/>
        <v>2855540.15</v>
      </c>
      <c r="N37" s="193" t="s">
        <v>138</v>
      </c>
      <c r="O37" s="209">
        <f>SUM(O32:O36)</f>
        <v>36799730.450000003</v>
      </c>
      <c r="P37" s="193" t="s">
        <v>138</v>
      </c>
      <c r="Q37" s="193" t="s">
        <v>138</v>
      </c>
      <c r="R37" s="193" t="s">
        <v>138</v>
      </c>
      <c r="S37" s="209">
        <f>SUM(S32:S36)</f>
        <v>0</v>
      </c>
      <c r="T37" s="193" t="s">
        <v>138</v>
      </c>
      <c r="U37" s="193" t="s">
        <v>138</v>
      </c>
      <c r="V37" s="209">
        <f>SUM(V32:V36)</f>
        <v>594829.05499999993</v>
      </c>
      <c r="W37" s="193" t="s">
        <v>138</v>
      </c>
      <c r="X37" s="193" t="s">
        <v>138</v>
      </c>
      <c r="Y37" s="193" t="s">
        <v>138</v>
      </c>
      <c r="Z37" s="193" t="s">
        <v>138</v>
      </c>
      <c r="AA37" s="193" t="s">
        <v>138</v>
      </c>
      <c r="AB37" s="209">
        <f t="shared" si="1"/>
        <v>1220005.2</v>
      </c>
      <c r="AC37" s="209">
        <f t="shared" si="1"/>
        <v>165413</v>
      </c>
    </row>
    <row r="38" spans="1:90" ht="41.25" customHeight="1" x14ac:dyDescent="0.3">
      <c r="A38" s="185"/>
      <c r="B38" s="185"/>
      <c r="C38" s="218"/>
      <c r="D38" s="185"/>
      <c r="E38" s="185"/>
      <c r="F38" s="185"/>
      <c r="G38" s="185"/>
      <c r="H38" s="185"/>
      <c r="I38" s="185"/>
      <c r="J38" s="185"/>
      <c r="K38" s="185"/>
      <c r="L38" s="185"/>
      <c r="M38" s="219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</row>
    <row r="41" spans="1:90" ht="27" customHeight="1" x14ac:dyDescent="0.25">
      <c r="C41" s="65"/>
      <c r="V41" s="183"/>
    </row>
    <row r="42" spans="1:90" x14ac:dyDescent="0.25">
      <c r="S42" s="184"/>
      <c r="T42" s="183"/>
      <c r="V42" s="183"/>
      <c r="AB42" s="183"/>
    </row>
    <row r="43" spans="1:90" x14ac:dyDescent="0.25">
      <c r="V43" s="184"/>
      <c r="AB43" s="183"/>
    </row>
  </sheetData>
  <mergeCells count="22">
    <mergeCell ref="S2:AB2"/>
    <mergeCell ref="A3:AB3"/>
    <mergeCell ref="A4:A7"/>
    <mergeCell ref="B4:B7"/>
    <mergeCell ref="C4:C6"/>
    <mergeCell ref="D4:U4"/>
    <mergeCell ref="V4:AC4"/>
    <mergeCell ref="D5:K5"/>
    <mergeCell ref="L5:M6"/>
    <mergeCell ref="N5:O6"/>
    <mergeCell ref="A31:AC31"/>
    <mergeCell ref="P5:Q6"/>
    <mergeCell ref="R5:S6"/>
    <mergeCell ref="T5:U6"/>
    <mergeCell ref="V5:V6"/>
    <mergeCell ref="W5:X6"/>
    <mergeCell ref="Y5:Z6"/>
    <mergeCell ref="AA5:AA6"/>
    <mergeCell ref="AB5:AB6"/>
    <mergeCell ref="AC5:AC6"/>
    <mergeCell ref="A9:AC9"/>
    <mergeCell ref="A21:AC21"/>
  </mergeCells>
  <pageMargins left="0.98425196850393704" right="0.59055118110236227" top="0.78740157480314965" bottom="0.78740157480314965" header="0.51181102362204722" footer="0.51181102362204722"/>
  <pageSetup paperSize="9" scale="26" fitToHeight="0" orientation="landscape" r:id="rId1"/>
  <headerFooter>
    <oddHeader>&amp;C&amp;16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55"/>
  <sheetViews>
    <sheetView view="pageBreakPreview" zoomScale="89" zoomScaleNormal="100" zoomScaleSheetLayoutView="89" workbookViewId="0">
      <selection activeCell="A12" sqref="A12:N12"/>
    </sheetView>
  </sheetViews>
  <sheetFormatPr defaultRowHeight="15" x14ac:dyDescent="0.25"/>
  <cols>
    <col min="2" max="2" width="24.85546875" customWidth="1"/>
    <col min="3" max="3" width="19.140625" customWidth="1"/>
    <col min="4" max="4" width="20" customWidth="1"/>
    <col min="5" max="5" width="16.42578125" customWidth="1"/>
    <col min="6" max="6" width="13" customWidth="1"/>
    <col min="7" max="7" width="12.7109375" customWidth="1"/>
    <col min="8" max="8" width="14.28515625" customWidth="1"/>
    <col min="9" max="9" width="14.140625" bestFit="1" customWidth="1"/>
    <col min="10" max="10" width="15.28515625" bestFit="1" customWidth="1"/>
    <col min="11" max="11" width="20.5703125" customWidth="1"/>
    <col min="12" max="12" width="14.28515625" customWidth="1"/>
    <col min="13" max="14" width="21" customWidth="1"/>
    <col min="16" max="16" width="13.5703125" bestFit="1" customWidth="1"/>
    <col min="18" max="18" width="12.85546875" customWidth="1"/>
  </cols>
  <sheetData>
    <row r="1" spans="1:17" ht="18.75" x14ac:dyDescent="0.3">
      <c r="A1" s="185"/>
      <c r="B1" s="185"/>
      <c r="C1" s="185"/>
      <c r="D1" s="185"/>
      <c r="E1" s="185"/>
      <c r="F1" s="185"/>
      <c r="G1" s="277"/>
      <c r="H1" s="185"/>
      <c r="I1" s="185"/>
      <c r="J1" s="185"/>
      <c r="K1" s="185"/>
      <c r="L1" s="185"/>
      <c r="M1" s="185"/>
      <c r="N1" s="185"/>
      <c r="O1" s="6"/>
    </row>
    <row r="2" spans="1:17" ht="18.75" x14ac:dyDescent="0.3">
      <c r="A2" s="265"/>
      <c r="B2" s="265"/>
      <c r="C2" s="265" t="s">
        <v>34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11"/>
    </row>
    <row r="3" spans="1:17" ht="18.75" x14ac:dyDescent="0.3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5"/>
    </row>
    <row r="4" spans="1:17" ht="56.25" x14ac:dyDescent="0.25">
      <c r="A4" s="368" t="s">
        <v>0</v>
      </c>
      <c r="B4" s="368" t="s">
        <v>21</v>
      </c>
      <c r="C4" s="228" t="s">
        <v>22</v>
      </c>
      <c r="D4" s="228" t="s">
        <v>24</v>
      </c>
      <c r="E4" s="365" t="s">
        <v>26</v>
      </c>
      <c r="F4" s="365"/>
      <c r="G4" s="365"/>
      <c r="H4" s="365"/>
      <c r="I4" s="365"/>
      <c r="J4" s="365" t="s">
        <v>7</v>
      </c>
      <c r="K4" s="365"/>
      <c r="L4" s="365"/>
      <c r="M4" s="365"/>
      <c r="N4" s="365"/>
      <c r="O4" s="5"/>
    </row>
    <row r="5" spans="1:17" ht="18.75" x14ac:dyDescent="0.25">
      <c r="A5" s="414"/>
      <c r="B5" s="414"/>
      <c r="C5" s="227" t="s">
        <v>23</v>
      </c>
      <c r="D5" s="227" t="s">
        <v>25</v>
      </c>
      <c r="E5" s="227" t="s">
        <v>27</v>
      </c>
      <c r="F5" s="227" t="s">
        <v>28</v>
      </c>
      <c r="G5" s="227" t="s">
        <v>29</v>
      </c>
      <c r="H5" s="227" t="s">
        <v>30</v>
      </c>
      <c r="I5" s="227" t="s">
        <v>31</v>
      </c>
      <c r="J5" s="227" t="s">
        <v>27</v>
      </c>
      <c r="K5" s="227" t="s">
        <v>28</v>
      </c>
      <c r="L5" s="227" t="s">
        <v>29</v>
      </c>
      <c r="M5" s="227" t="s">
        <v>30</v>
      </c>
      <c r="N5" s="227" t="s">
        <v>31</v>
      </c>
      <c r="O5" s="5"/>
    </row>
    <row r="6" spans="1:17" ht="18.75" x14ac:dyDescent="0.25">
      <c r="A6" s="371">
        <v>2017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3"/>
      <c r="O6" s="5"/>
    </row>
    <row r="7" spans="1:17" ht="18.75" x14ac:dyDescent="0.25">
      <c r="A7" s="266">
        <v>1</v>
      </c>
      <c r="B7" s="266" t="s">
        <v>32</v>
      </c>
      <c r="C7" s="231">
        <f>'раздел 1'!K30</f>
        <v>35270.9</v>
      </c>
      <c r="D7" s="252">
        <f>'раздел 1'!N30</f>
        <v>749</v>
      </c>
      <c r="E7" s="204">
        <v>0</v>
      </c>
      <c r="F7" s="204">
        <v>0</v>
      </c>
      <c r="G7" s="204">
        <v>0</v>
      </c>
      <c r="H7" s="191">
        <f>'раздел 1'!A29</f>
        <v>10</v>
      </c>
      <c r="I7" s="191">
        <f>H7</f>
        <v>10</v>
      </c>
      <c r="J7" s="204">
        <v>0</v>
      </c>
      <c r="K7" s="204">
        <v>0</v>
      </c>
      <c r="L7" s="204">
        <v>0</v>
      </c>
      <c r="M7" s="231">
        <f>'раздел 1'!O30</f>
        <v>69859399.310000002</v>
      </c>
      <c r="N7" s="231">
        <f>M7</f>
        <v>69859399.310000002</v>
      </c>
      <c r="O7" s="5"/>
      <c r="P7" s="1"/>
    </row>
    <row r="8" spans="1:17" ht="18.75" x14ac:dyDescent="0.25">
      <c r="A8" s="411"/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3"/>
      <c r="O8" s="5"/>
    </row>
    <row r="9" spans="1:17" ht="18.75" x14ac:dyDescent="0.25">
      <c r="A9" s="408">
        <v>2018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5"/>
      <c r="P9" s="1"/>
    </row>
    <row r="10" spans="1:17" ht="18.75" x14ac:dyDescent="0.25">
      <c r="A10" s="191">
        <v>1</v>
      </c>
      <c r="B10" s="191" t="s">
        <v>32</v>
      </c>
      <c r="C10" s="231">
        <f>'раздел 1'!K41</f>
        <v>35960.100000000006</v>
      </c>
      <c r="D10" s="191">
        <f>'раздел 1'!N41</f>
        <v>822</v>
      </c>
      <c r="E10" s="204">
        <v>0</v>
      </c>
      <c r="F10" s="204">
        <v>0</v>
      </c>
      <c r="G10" s="204">
        <v>0</v>
      </c>
      <c r="H10" s="191">
        <f>'раздел 1'!A39</f>
        <v>8</v>
      </c>
      <c r="I10" s="191">
        <f>H10</f>
        <v>8</v>
      </c>
      <c r="J10" s="204">
        <v>0</v>
      </c>
      <c r="K10" s="204">
        <v>0</v>
      </c>
      <c r="L10" s="204">
        <v>0</v>
      </c>
      <c r="M10" s="231">
        <v>25165703.719999999</v>
      </c>
      <c r="N10" s="231">
        <v>25165703.719999999</v>
      </c>
      <c r="O10" s="5"/>
      <c r="P10" s="1"/>
    </row>
    <row r="11" spans="1:17" ht="18.75" x14ac:dyDescent="0.25">
      <c r="A11" s="267"/>
      <c r="B11" s="267"/>
      <c r="C11" s="267"/>
      <c r="D11" s="268"/>
      <c r="E11" s="268"/>
      <c r="F11" s="268"/>
      <c r="G11" s="268"/>
      <c r="H11" s="268"/>
      <c r="I11" s="268"/>
      <c r="J11" s="268"/>
      <c r="K11" s="268"/>
      <c r="L11" s="267"/>
      <c r="M11" s="269"/>
      <c r="N11" s="270"/>
      <c r="O11" s="5"/>
      <c r="P11" s="1"/>
    </row>
    <row r="12" spans="1:17" ht="18.75" x14ac:dyDescent="0.25">
      <c r="A12" s="408">
        <v>2019</v>
      </c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5"/>
    </row>
    <row r="13" spans="1:17" ht="18.75" x14ac:dyDescent="0.25">
      <c r="A13" s="191">
        <v>1</v>
      </c>
      <c r="B13" s="191" t="s">
        <v>32</v>
      </c>
      <c r="C13" s="271">
        <f>'раздел 1'!K49</f>
        <v>22297.8</v>
      </c>
      <c r="D13" s="252">
        <f>'раздел 1'!N49</f>
        <v>538</v>
      </c>
      <c r="E13" s="204">
        <v>0</v>
      </c>
      <c r="F13" s="204">
        <v>0</v>
      </c>
      <c r="G13" s="204">
        <v>0</v>
      </c>
      <c r="H13" s="191">
        <f>'раздел 1'!A48</f>
        <v>6</v>
      </c>
      <c r="I13" s="191">
        <f>H13</f>
        <v>6</v>
      </c>
      <c r="J13" s="204">
        <v>0</v>
      </c>
      <c r="K13" s="204">
        <v>0</v>
      </c>
      <c r="L13" s="204">
        <v>0</v>
      </c>
      <c r="M13" s="231">
        <f>'раздел 2 '!C37</f>
        <v>41635517.854999989</v>
      </c>
      <c r="N13" s="231">
        <f>'раздел 2 '!C37</f>
        <v>41635517.854999989</v>
      </c>
      <c r="O13" s="5"/>
      <c r="P13" s="1"/>
    </row>
    <row r="14" spans="1:17" ht="18.75" x14ac:dyDescent="0.3">
      <c r="A14" s="409"/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5"/>
    </row>
    <row r="15" spans="1:17" ht="18.75" x14ac:dyDescent="0.3">
      <c r="A15" s="410"/>
      <c r="B15" s="410"/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5"/>
    </row>
    <row r="16" spans="1:17" ht="18.75" x14ac:dyDescent="0.3">
      <c r="A16" s="272"/>
      <c r="B16" s="272"/>
      <c r="C16" s="273"/>
      <c r="D16" s="272"/>
      <c r="E16" s="272"/>
      <c r="F16" s="272"/>
      <c r="G16" s="272"/>
      <c r="H16" s="272"/>
      <c r="I16" s="272"/>
      <c r="J16" s="274"/>
      <c r="K16" s="275"/>
      <c r="L16" s="272"/>
      <c r="M16" s="272"/>
      <c r="N16" s="276"/>
      <c r="O16" s="86"/>
      <c r="P16" s="87"/>
      <c r="Q16" s="79"/>
    </row>
    <row r="17" spans="1:17" x14ac:dyDescent="0.25">
      <c r="A17" s="88"/>
      <c r="B17" s="88"/>
      <c r="C17" s="89"/>
      <c r="D17" s="88"/>
      <c r="E17" s="88"/>
      <c r="F17" s="88"/>
      <c r="G17" s="88"/>
      <c r="H17" s="88"/>
      <c r="I17" s="88"/>
      <c r="J17" s="88"/>
      <c r="K17" s="90"/>
      <c r="L17" s="88"/>
      <c r="M17" s="88"/>
      <c r="N17" s="88"/>
      <c r="O17" s="88"/>
      <c r="P17" s="79"/>
      <c r="Q17" s="79"/>
    </row>
    <row r="18" spans="1:17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91"/>
      <c r="L18" s="79"/>
      <c r="M18" s="79"/>
      <c r="N18" s="87"/>
      <c r="O18" s="79"/>
      <c r="P18" s="87"/>
      <c r="Q18" s="79"/>
    </row>
    <row r="19" spans="1:17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92"/>
      <c r="K19" s="79"/>
      <c r="L19" s="79"/>
      <c r="M19" s="92"/>
      <c r="N19" s="79"/>
      <c r="O19" s="79"/>
      <c r="P19" s="79"/>
      <c r="Q19" s="79"/>
    </row>
    <row r="20" spans="1:17" x14ac:dyDescent="0.25">
      <c r="A20" s="79"/>
      <c r="B20" s="359"/>
      <c r="C20" s="79"/>
      <c r="D20" s="87"/>
      <c r="E20" s="79"/>
      <c r="F20" s="93"/>
      <c r="G20" s="79"/>
      <c r="H20" s="79"/>
      <c r="I20" s="79"/>
      <c r="J20" s="79"/>
      <c r="K20" s="87"/>
      <c r="L20" s="79"/>
      <c r="M20" s="87"/>
      <c r="N20" s="79"/>
      <c r="O20" s="79"/>
      <c r="P20" s="79"/>
      <c r="Q20" s="79"/>
    </row>
    <row r="21" spans="1:17" x14ac:dyDescent="0.25">
      <c r="A21" s="79"/>
      <c r="B21" s="359"/>
      <c r="C21" s="79"/>
      <c r="D21" s="87"/>
      <c r="E21" s="87"/>
      <c r="F21" s="93"/>
      <c r="G21" s="79"/>
      <c r="H21" s="79"/>
      <c r="I21" s="79"/>
      <c r="J21" s="79"/>
      <c r="K21" s="79"/>
      <c r="L21" s="79"/>
      <c r="M21" s="87"/>
      <c r="N21" s="79"/>
      <c r="O21" s="79"/>
      <c r="P21" s="79"/>
      <c r="Q21" s="79"/>
    </row>
    <row r="22" spans="1:17" x14ac:dyDescent="0.25">
      <c r="A22" s="79"/>
      <c r="B22" s="359"/>
      <c r="C22" s="79"/>
      <c r="D22" s="87"/>
      <c r="E22" s="87"/>
      <c r="F22" s="93"/>
      <c r="G22" s="79"/>
      <c r="H22" s="79"/>
      <c r="I22" s="79"/>
      <c r="J22" s="79"/>
      <c r="K22" s="79"/>
      <c r="L22" s="79"/>
      <c r="M22" s="87"/>
      <c r="N22" s="79"/>
      <c r="O22" s="79"/>
      <c r="P22" s="79"/>
      <c r="Q22" s="79"/>
    </row>
    <row r="23" spans="1:17" x14ac:dyDescent="0.25">
      <c r="A23" s="79"/>
      <c r="B23" s="359"/>
      <c r="C23" s="79"/>
      <c r="D23" s="87"/>
      <c r="E23" s="87"/>
      <c r="F23" s="93"/>
      <c r="G23" s="79"/>
      <c r="H23" s="79"/>
      <c r="I23" s="79"/>
      <c r="J23" s="79"/>
      <c r="K23" s="79"/>
      <c r="L23" s="79"/>
      <c r="M23" s="87"/>
      <c r="N23" s="79"/>
      <c r="O23" s="79"/>
      <c r="P23" s="79"/>
      <c r="Q23" s="79"/>
    </row>
    <row r="24" spans="1:17" x14ac:dyDescent="0.25">
      <c r="A24" s="79"/>
      <c r="B24" s="79"/>
      <c r="C24" s="79"/>
      <c r="D24" s="361"/>
      <c r="E24" s="361"/>
      <c r="F24" s="93"/>
      <c r="G24" s="79"/>
      <c r="H24" s="79"/>
      <c r="I24" s="79"/>
      <c r="J24" s="79"/>
      <c r="K24" s="79"/>
      <c r="L24" s="79"/>
      <c r="M24" s="87"/>
      <c r="N24" s="79"/>
      <c r="O24" s="79"/>
      <c r="P24" s="79"/>
      <c r="Q24" s="79"/>
    </row>
    <row r="25" spans="1:17" x14ac:dyDescent="0.25">
      <c r="A25" s="79"/>
      <c r="B25" s="79"/>
      <c r="C25" s="79"/>
      <c r="D25" s="361"/>
      <c r="E25" s="361"/>
      <c r="F25" s="93"/>
      <c r="G25" s="79"/>
      <c r="H25" s="79"/>
      <c r="I25" s="79"/>
      <c r="J25" s="79"/>
      <c r="K25" s="79"/>
      <c r="L25" s="79"/>
      <c r="M25" s="87"/>
      <c r="N25" s="79"/>
      <c r="O25" s="79"/>
      <c r="P25" s="79"/>
      <c r="Q25" s="79"/>
    </row>
    <row r="26" spans="1:17" x14ac:dyDescent="0.25">
      <c r="A26" s="79"/>
      <c r="B26" s="359"/>
      <c r="C26" s="79"/>
      <c r="D26" s="87"/>
      <c r="E26" s="87"/>
      <c r="F26" s="93"/>
      <c r="G26" s="79"/>
      <c r="H26" s="79"/>
      <c r="I26" s="79"/>
      <c r="J26" s="79"/>
      <c r="K26" s="79"/>
      <c r="L26" s="79"/>
      <c r="M26" s="87"/>
      <c r="N26" s="79"/>
      <c r="O26" s="79"/>
      <c r="P26" s="79"/>
      <c r="Q26" s="79"/>
    </row>
    <row r="27" spans="1:17" x14ac:dyDescent="0.25">
      <c r="A27" s="79"/>
      <c r="B27" s="359"/>
      <c r="C27" s="79"/>
      <c r="D27" s="87"/>
      <c r="E27" s="87"/>
      <c r="F27" s="93"/>
      <c r="G27" s="79"/>
      <c r="H27" s="79"/>
      <c r="I27" s="79"/>
      <c r="J27" s="79"/>
      <c r="K27" s="79"/>
      <c r="L27" s="79"/>
      <c r="M27" s="87"/>
      <c r="N27" s="79"/>
      <c r="O27" s="79"/>
      <c r="P27" s="79"/>
      <c r="Q27" s="79"/>
    </row>
    <row r="28" spans="1:17" x14ac:dyDescent="0.25">
      <c r="A28" s="79"/>
      <c r="B28" s="359"/>
      <c r="C28" s="79"/>
      <c r="D28" s="87"/>
      <c r="E28" s="87"/>
      <c r="F28" s="93"/>
      <c r="G28" s="79"/>
      <c r="H28" s="79"/>
      <c r="I28" s="79"/>
      <c r="J28" s="87"/>
      <c r="K28" s="94"/>
      <c r="L28" s="79"/>
      <c r="M28" s="87"/>
      <c r="N28" s="79"/>
      <c r="O28" s="79"/>
      <c r="P28" s="79"/>
      <c r="Q28" s="79"/>
    </row>
    <row r="29" spans="1:17" x14ac:dyDescent="0.25">
      <c r="A29" s="79"/>
      <c r="B29" s="79"/>
      <c r="C29" s="79"/>
      <c r="D29" s="361"/>
      <c r="E29" s="361"/>
      <c r="F29" s="93"/>
      <c r="G29" s="79"/>
      <c r="H29" s="79"/>
      <c r="I29" s="79"/>
      <c r="J29" s="79"/>
      <c r="K29" s="79"/>
      <c r="L29" s="79"/>
      <c r="M29" s="87"/>
      <c r="N29" s="79"/>
      <c r="O29" s="79"/>
      <c r="P29" s="79"/>
      <c r="Q29" s="79"/>
    </row>
    <row r="30" spans="1:17" x14ac:dyDescent="0.25">
      <c r="A30" s="79"/>
      <c r="B30" s="79"/>
      <c r="C30" s="79"/>
      <c r="D30" s="87"/>
      <c r="E30" s="87"/>
      <c r="F30" s="93"/>
      <c r="G30" s="79"/>
      <c r="H30" s="79"/>
      <c r="I30" s="79"/>
      <c r="J30" s="79"/>
      <c r="K30" s="94"/>
      <c r="L30" s="362"/>
      <c r="M30" s="87"/>
      <c r="N30" s="79"/>
      <c r="O30" s="79"/>
      <c r="P30" s="79"/>
      <c r="Q30" s="79"/>
    </row>
    <row r="31" spans="1:17" x14ac:dyDescent="0.25">
      <c r="A31" s="79"/>
      <c r="B31" s="79"/>
      <c r="C31" s="79"/>
      <c r="D31" s="87"/>
      <c r="E31" s="87"/>
      <c r="F31" s="93"/>
      <c r="G31" s="79"/>
      <c r="H31" s="79"/>
      <c r="I31" s="79"/>
      <c r="J31" s="79"/>
      <c r="K31" s="94"/>
      <c r="L31" s="362"/>
      <c r="M31" s="87"/>
      <c r="N31" s="79"/>
      <c r="O31" s="79"/>
      <c r="P31" s="79"/>
      <c r="Q31" s="79"/>
    </row>
    <row r="32" spans="1:17" x14ac:dyDescent="0.25">
      <c r="A32" s="79"/>
      <c r="B32" s="359"/>
      <c r="C32" s="79"/>
      <c r="D32" s="87"/>
      <c r="E32" s="87"/>
      <c r="F32" s="93"/>
      <c r="G32" s="79"/>
      <c r="H32" s="79"/>
      <c r="I32" s="79"/>
      <c r="J32" s="79"/>
      <c r="K32" s="79"/>
      <c r="L32" s="79"/>
      <c r="M32" s="87"/>
      <c r="N32" s="79"/>
      <c r="O32" s="79"/>
      <c r="P32" s="79"/>
      <c r="Q32" s="79"/>
    </row>
    <row r="33" spans="1:17" x14ac:dyDescent="0.25">
      <c r="A33" s="79"/>
      <c r="B33" s="359"/>
      <c r="C33" s="79"/>
      <c r="D33" s="87"/>
      <c r="E33" s="87"/>
      <c r="F33" s="93"/>
      <c r="G33" s="79"/>
      <c r="H33" s="79"/>
      <c r="I33" s="87"/>
      <c r="J33" s="79"/>
      <c r="K33" s="79"/>
      <c r="L33" s="79"/>
      <c r="M33" s="79"/>
      <c r="N33" s="79"/>
      <c r="O33" s="79"/>
      <c r="P33" s="79"/>
      <c r="Q33" s="79"/>
    </row>
    <row r="34" spans="1:17" x14ac:dyDescent="0.25">
      <c r="A34" s="79"/>
      <c r="B34" s="359"/>
      <c r="C34" s="79"/>
      <c r="D34" s="87"/>
      <c r="E34" s="87"/>
      <c r="F34" s="93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x14ac:dyDescent="0.25">
      <c r="A35" s="79"/>
      <c r="B35" s="359"/>
      <c r="C35" s="79"/>
      <c r="D35" s="87"/>
      <c r="E35" s="87"/>
      <c r="F35" s="93"/>
      <c r="G35" s="79"/>
      <c r="H35" s="79"/>
      <c r="I35" s="87"/>
      <c r="J35" s="79"/>
      <c r="K35" s="79"/>
      <c r="L35" s="79"/>
      <c r="M35" s="79"/>
      <c r="N35" s="79"/>
      <c r="O35" s="79"/>
      <c r="P35" s="79"/>
      <c r="Q35" s="79"/>
    </row>
    <row r="36" spans="1:17" x14ac:dyDescent="0.25">
      <c r="A36" s="79"/>
      <c r="B36" s="79"/>
      <c r="C36" s="79"/>
      <c r="D36" s="361"/>
      <c r="E36" s="361"/>
      <c r="F36" s="93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1:17" x14ac:dyDescent="0.25">
      <c r="A37" s="79"/>
      <c r="B37" s="359"/>
      <c r="C37" s="79"/>
      <c r="D37" s="87"/>
      <c r="E37" s="87"/>
      <c r="F37" s="93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1:17" x14ac:dyDescent="0.25">
      <c r="A38" s="79"/>
      <c r="B38" s="359"/>
      <c r="C38" s="79"/>
      <c r="D38" s="87"/>
      <c r="E38" s="87"/>
      <c r="F38" s="93"/>
      <c r="G38" s="79"/>
      <c r="H38" s="79"/>
      <c r="I38" s="87"/>
      <c r="J38" s="87"/>
      <c r="K38" s="79"/>
      <c r="L38" s="79"/>
      <c r="M38" s="79"/>
      <c r="N38" s="79"/>
      <c r="O38" s="79"/>
      <c r="P38" s="79"/>
      <c r="Q38" s="79"/>
    </row>
    <row r="39" spans="1:17" x14ac:dyDescent="0.25">
      <c r="A39" s="79"/>
      <c r="B39" s="359"/>
      <c r="C39" s="79"/>
      <c r="D39" s="87"/>
      <c r="E39" s="87"/>
      <c r="F39" s="93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1:17" x14ac:dyDescent="0.25">
      <c r="A40" s="79"/>
      <c r="B40" s="359"/>
      <c r="C40" s="79"/>
      <c r="D40" s="87"/>
      <c r="E40" s="87"/>
      <c r="F40" s="93"/>
      <c r="G40" s="79"/>
      <c r="H40" s="79"/>
      <c r="I40" s="87"/>
      <c r="J40" s="87"/>
      <c r="K40" s="79"/>
      <c r="L40" s="79"/>
      <c r="M40" s="79"/>
      <c r="N40" s="79"/>
      <c r="O40" s="79"/>
      <c r="P40" s="79"/>
      <c r="Q40" s="79"/>
    </row>
    <row r="41" spans="1:17" x14ac:dyDescent="0.25">
      <c r="A41" s="79"/>
      <c r="B41" s="359"/>
      <c r="C41" s="79"/>
      <c r="D41" s="87"/>
      <c r="E41" s="87"/>
      <c r="F41" s="93"/>
      <c r="G41" s="79"/>
      <c r="H41" s="79"/>
      <c r="I41" s="79"/>
      <c r="J41" s="87"/>
      <c r="K41" s="79"/>
      <c r="L41" s="79"/>
      <c r="M41" s="79"/>
      <c r="N41" s="79"/>
      <c r="O41" s="79"/>
      <c r="P41" s="79"/>
      <c r="Q41" s="79"/>
    </row>
    <row r="42" spans="1:17" x14ac:dyDescent="0.25">
      <c r="A42" s="79"/>
      <c r="B42" s="359"/>
      <c r="C42" s="79"/>
      <c r="D42" s="87"/>
      <c r="E42" s="87"/>
      <c r="F42" s="93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1:17" x14ac:dyDescent="0.25">
      <c r="A43" s="79"/>
      <c r="B43" s="359"/>
      <c r="C43" s="79"/>
      <c r="D43" s="87"/>
      <c r="E43" s="87"/>
      <c r="F43" s="93"/>
      <c r="G43" s="79"/>
      <c r="H43" s="79"/>
      <c r="I43" s="87"/>
      <c r="J43" s="87"/>
      <c r="K43" s="79"/>
      <c r="L43" s="79"/>
      <c r="M43" s="79"/>
      <c r="N43" s="79"/>
      <c r="O43" s="79"/>
      <c r="P43" s="79"/>
      <c r="Q43" s="79"/>
    </row>
    <row r="44" spans="1:17" x14ac:dyDescent="0.25">
      <c r="A44" s="79"/>
      <c r="B44" s="359"/>
      <c r="C44" s="79"/>
      <c r="D44" s="87"/>
      <c r="E44" s="87"/>
      <c r="F44" s="93"/>
      <c r="G44" s="79"/>
      <c r="H44" s="79"/>
      <c r="I44" s="87"/>
      <c r="J44" s="87"/>
      <c r="K44" s="79"/>
      <c r="L44" s="79"/>
      <c r="M44" s="79"/>
      <c r="N44" s="79"/>
      <c r="O44" s="79"/>
      <c r="P44" s="79"/>
      <c r="Q44" s="79"/>
    </row>
    <row r="45" spans="1:17" x14ac:dyDescent="0.25">
      <c r="A45" s="79"/>
      <c r="B45" s="359"/>
      <c r="C45" s="79"/>
      <c r="D45" s="87"/>
      <c r="E45" s="87"/>
      <c r="F45" s="93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1:17" x14ac:dyDescent="0.25">
      <c r="A46" s="79"/>
      <c r="B46" s="359"/>
      <c r="C46" s="79"/>
      <c r="D46" s="87"/>
      <c r="E46" s="87"/>
      <c r="F46" s="93"/>
      <c r="G46" s="79"/>
      <c r="H46" s="79"/>
      <c r="I46" s="87"/>
      <c r="J46" s="79"/>
      <c r="K46" s="79"/>
      <c r="L46" s="79"/>
      <c r="M46" s="79"/>
      <c r="N46" s="79"/>
      <c r="O46" s="79"/>
      <c r="P46" s="79"/>
      <c r="Q46" s="79"/>
    </row>
    <row r="47" spans="1:17" x14ac:dyDescent="0.25">
      <c r="A47" s="79"/>
      <c r="B47" s="79"/>
      <c r="C47" s="79"/>
      <c r="D47" s="79"/>
      <c r="E47" s="79"/>
      <c r="F47" s="79"/>
      <c r="G47" s="79"/>
      <c r="H47" s="79"/>
      <c r="I47" s="87"/>
      <c r="J47" s="87"/>
      <c r="K47" s="87"/>
      <c r="L47" s="79"/>
      <c r="M47" s="79"/>
      <c r="N47" s="79"/>
      <c r="O47" s="79"/>
      <c r="P47" s="79"/>
      <c r="Q47" s="79"/>
    </row>
    <row r="48" spans="1:17" x14ac:dyDescent="0.25">
      <c r="A48" s="79"/>
      <c r="B48" s="79"/>
      <c r="C48" s="87"/>
      <c r="D48" s="87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1:17" x14ac:dyDescent="0.25">
      <c r="A49" s="79"/>
      <c r="B49" s="79"/>
      <c r="C49" s="87"/>
      <c r="D49" s="87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1:17" x14ac:dyDescent="0.25">
      <c r="A50" s="79"/>
      <c r="B50" s="79"/>
      <c r="C50" s="87"/>
      <c r="D50" s="87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1:17" x14ac:dyDescent="0.25">
      <c r="A51" s="79"/>
      <c r="B51" s="79"/>
      <c r="C51" s="87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1:17" x14ac:dyDescent="0.2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1:17" x14ac:dyDescent="0.2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1:17" x14ac:dyDescent="0.2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1:17" x14ac:dyDescent="0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</sheetData>
  <mergeCells count="24">
    <mergeCell ref="A8:N8"/>
    <mergeCell ref="A4:A5"/>
    <mergeCell ref="B4:B5"/>
    <mergeCell ref="E4:I4"/>
    <mergeCell ref="J4:N4"/>
    <mergeCell ref="A6:N6"/>
    <mergeCell ref="L30:L31"/>
    <mergeCell ref="B32:B33"/>
    <mergeCell ref="A9:N9"/>
    <mergeCell ref="A12:N12"/>
    <mergeCell ref="A14:N14"/>
    <mergeCell ref="A15:N15"/>
    <mergeCell ref="B20:B21"/>
    <mergeCell ref="B22:B23"/>
    <mergeCell ref="B45:B46"/>
    <mergeCell ref="D24:E24"/>
    <mergeCell ref="D25:E25"/>
    <mergeCell ref="B26:B28"/>
    <mergeCell ref="D29:E29"/>
    <mergeCell ref="B34:B35"/>
    <mergeCell ref="D36:E36"/>
    <mergeCell ref="B37:B38"/>
    <mergeCell ref="B39:B41"/>
    <mergeCell ref="B42:B44"/>
  </mergeCells>
  <pageMargins left="1" right="1" top="1" bottom="1" header="0.5" footer="0.5"/>
  <pageSetup paperSize="9" scale="50" fitToHeight="0" orientation="landscape" r:id="rId1"/>
  <headerFooter>
    <oddHeader>&amp;C3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раздел 1</vt:lpstr>
      <vt:lpstr>раздел 2 н</vt:lpstr>
      <vt:lpstr>раз 3</vt:lpstr>
      <vt:lpstr>раздел 1 </vt:lpstr>
      <vt:lpstr>раздел 2 </vt:lpstr>
      <vt:lpstr>раздел 3 </vt:lpstr>
      <vt:lpstr>'раз 3'!Область_печати</vt:lpstr>
      <vt:lpstr>'раздел 1'!Область_печати</vt:lpstr>
      <vt:lpstr>'раздел 1 '!Область_печати</vt:lpstr>
      <vt:lpstr>'раздел 2 '!Область_печати</vt:lpstr>
      <vt:lpstr>'раздел 2 н'!Область_печати</vt:lpstr>
      <vt:lpstr>'раздел 3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2021-10-01T08:17:25Z</dcterms:modified>
</cp:coreProperties>
</file>