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ztsova.eg\Desktop\Сайт\"/>
    </mc:Choice>
  </mc:AlternateContent>
  <bookViews>
    <workbookView xWindow="0" yWindow="0" windowWidth="28800" windowHeight="12330"/>
  </bookViews>
  <sheets>
    <sheet name="Разд 1" sheetId="2" r:id="rId1"/>
    <sheet name="Разд 2" sheetId="1" r:id="rId2"/>
    <sheet name="Разд 3" sheetId="3" r:id="rId3"/>
    <sheet name="Лист1" sheetId="4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0" i="1" l="1"/>
  <c r="U28" i="2"/>
  <c r="AB18" i="1"/>
  <c r="B49" i="2" l="1"/>
  <c r="N55" i="2" l="1"/>
  <c r="M55" i="2"/>
  <c r="L55" i="2"/>
  <c r="K55" i="2"/>
  <c r="V46" i="2"/>
  <c r="D36" i="1"/>
  <c r="C36" i="1" s="1"/>
  <c r="O46" i="2" s="1"/>
  <c r="S46" i="2" s="1"/>
  <c r="U46" i="2" s="1"/>
  <c r="D35" i="1"/>
  <c r="V45" i="2"/>
  <c r="V55" i="2" s="1"/>
  <c r="S45" i="2"/>
  <c r="U45" i="2" s="1"/>
  <c r="V31" i="2"/>
  <c r="S18" i="1"/>
  <c r="AC45" i="1"/>
  <c r="AB45" i="1"/>
  <c r="C21" i="1"/>
  <c r="O31" i="2" s="1"/>
  <c r="S31" i="2" s="1"/>
  <c r="U31" i="2" s="1"/>
  <c r="Q30" i="1"/>
  <c r="H13" i="3" l="1"/>
  <c r="H10" i="3" l="1"/>
  <c r="I10" i="3" s="1"/>
  <c r="H7" i="3"/>
  <c r="D13" i="3"/>
  <c r="C13" i="3"/>
  <c r="N28" i="2" l="1"/>
  <c r="D7" i="3" s="1"/>
  <c r="M28" i="2"/>
  <c r="O41" i="1" l="1"/>
  <c r="O40" i="1" l="1"/>
  <c r="V40" i="1" s="1"/>
  <c r="V40" i="2"/>
  <c r="V28" i="2"/>
  <c r="L28" i="2"/>
  <c r="K28" i="2"/>
  <c r="C7" i="3" s="1"/>
  <c r="J11" i="1"/>
  <c r="V11" i="1" s="1"/>
  <c r="S34" i="2"/>
  <c r="C32" i="1" l="1"/>
  <c r="N40" i="2" l="1"/>
  <c r="D10" i="3" s="1"/>
  <c r="M40" i="2"/>
  <c r="L40" i="2"/>
  <c r="K40" i="2"/>
  <c r="C10" i="3" s="1"/>
  <c r="AC30" i="1"/>
  <c r="AB30" i="1"/>
  <c r="O44" i="1"/>
  <c r="V44" i="1" s="1"/>
  <c r="V41" i="1"/>
  <c r="O38" i="1"/>
  <c r="V38" i="1" l="1"/>
  <c r="D38" i="1"/>
  <c r="C38" i="1" l="1"/>
  <c r="G28" i="1" l="1"/>
  <c r="O24" i="1"/>
  <c r="H27" i="1" l="1"/>
  <c r="G27" i="1"/>
  <c r="G30" i="1" s="1"/>
  <c r="F27" i="1"/>
  <c r="E27" i="1"/>
  <c r="C20" i="1"/>
  <c r="V27" i="1" l="1"/>
  <c r="V30" i="1" s="1"/>
  <c r="S32" i="2" l="1"/>
  <c r="D28" i="1" l="1"/>
  <c r="C26" i="1" l="1"/>
  <c r="O36" i="2" s="1"/>
  <c r="C23" i="1"/>
  <c r="C30" i="1" s="1"/>
  <c r="O40" i="2" s="1"/>
  <c r="M10" i="3" s="1"/>
  <c r="N10" i="3" s="1"/>
  <c r="O33" i="2" l="1"/>
  <c r="O30" i="2"/>
  <c r="AC18" i="1"/>
  <c r="C42" i="1"/>
  <c r="O52" i="2" s="1"/>
  <c r="S52" i="2" s="1"/>
  <c r="U52" i="2" s="1"/>
  <c r="C43" i="1"/>
  <c r="O53" i="2" s="1"/>
  <c r="S53" i="2" s="1"/>
  <c r="U53" i="2" s="1"/>
  <c r="C37" i="1"/>
  <c r="O47" i="2" s="1"/>
  <c r="S47" i="2" s="1"/>
  <c r="U47" i="2" s="1"/>
  <c r="C34" i="1"/>
  <c r="O44" i="2" s="1"/>
  <c r="S44" i="2" s="1"/>
  <c r="U44" i="2" s="1"/>
  <c r="C33" i="1"/>
  <c r="O42" i="2"/>
  <c r="S42" i="2" l="1"/>
  <c r="O43" i="2"/>
  <c r="S43" i="2" s="1"/>
  <c r="U43" i="2" s="1"/>
  <c r="U42" i="2" l="1"/>
  <c r="D44" i="1"/>
  <c r="O54" i="2" s="1"/>
  <c r="S54" i="2" s="1"/>
  <c r="U54" i="2" s="1"/>
  <c r="O30" i="1" l="1"/>
  <c r="D24" i="1"/>
  <c r="D14" i="1"/>
  <c r="C14" i="1"/>
  <c r="O24" i="2" s="1"/>
  <c r="D17" i="1"/>
  <c r="V17" i="1"/>
  <c r="C17" i="1" s="1"/>
  <c r="O27" i="2" s="1"/>
  <c r="U27" i="2"/>
  <c r="U34" i="2" l="1"/>
  <c r="D30" i="1" l="1"/>
  <c r="S30" i="2"/>
  <c r="U30" i="2" s="1"/>
  <c r="O39" i="1"/>
  <c r="C13" i="1"/>
  <c r="C12" i="1"/>
  <c r="S45" i="1"/>
  <c r="O16" i="1"/>
  <c r="D16" i="1" s="1"/>
  <c r="C16" i="1" s="1"/>
  <c r="O15" i="1"/>
  <c r="V15" i="1" s="1"/>
  <c r="V18" i="1" s="1"/>
  <c r="J10" i="1"/>
  <c r="D10" i="1" s="1"/>
  <c r="D39" i="1" l="1"/>
  <c r="V39" i="1"/>
  <c r="O23" i="2"/>
  <c r="S23" i="2" s="1"/>
  <c r="U23" i="2" s="1"/>
  <c r="O22" i="2"/>
  <c r="S22" i="2" s="1"/>
  <c r="U22" i="2" s="1"/>
  <c r="O26" i="2"/>
  <c r="S26" i="2" s="1"/>
  <c r="U26" i="2" s="1"/>
  <c r="V35" i="1"/>
  <c r="C35" i="1" s="1"/>
  <c r="C10" i="1"/>
  <c r="D41" i="1"/>
  <c r="C41" i="1" s="1"/>
  <c r="D11" i="1"/>
  <c r="C15" i="1"/>
  <c r="D15" i="1"/>
  <c r="D18" i="1" s="1"/>
  <c r="D40" i="1"/>
  <c r="C40" i="1" s="1"/>
  <c r="B26" i="2"/>
  <c r="B25" i="2"/>
  <c r="B24" i="2"/>
  <c r="B23" i="2"/>
  <c r="B22" i="2"/>
  <c r="B21" i="2"/>
  <c r="B20" i="2"/>
  <c r="S30" i="1"/>
  <c r="P30" i="1"/>
  <c r="H30" i="1"/>
  <c r="J30" i="1"/>
  <c r="F30" i="1"/>
  <c r="S36" i="2"/>
  <c r="U36" i="2" s="1"/>
  <c r="S33" i="2"/>
  <c r="U33" i="2" s="1"/>
  <c r="S24" i="2"/>
  <c r="U24" i="2" s="1"/>
  <c r="D45" i="1" l="1"/>
  <c r="V45" i="1"/>
  <c r="C45" i="1" s="1"/>
  <c r="O28" i="2"/>
  <c r="M7" i="3" s="1"/>
  <c r="C39" i="1"/>
  <c r="O49" i="2" s="1"/>
  <c r="S49" i="2" s="1"/>
  <c r="U49" i="2" s="1"/>
  <c r="O20" i="2"/>
  <c r="O35" i="2"/>
  <c r="S35" i="2" s="1"/>
  <c r="U35" i="2" s="1"/>
  <c r="O51" i="2"/>
  <c r="S51" i="2" s="1"/>
  <c r="U51" i="2" s="1"/>
  <c r="O50" i="2"/>
  <c r="S50" i="2" s="1"/>
  <c r="U50" i="2" s="1"/>
  <c r="O25" i="2"/>
  <c r="S25" i="2" s="1"/>
  <c r="U25" i="2" s="1"/>
  <c r="S20" i="2"/>
  <c r="U20" i="2" s="1"/>
  <c r="E30" i="1"/>
  <c r="S28" i="2" l="1"/>
  <c r="O21" i="2"/>
  <c r="S21" i="2" s="1"/>
  <c r="U21" i="2" s="1"/>
  <c r="O48" i="2"/>
  <c r="S48" i="2" l="1"/>
  <c r="S55" i="2" s="1"/>
  <c r="O55" i="2"/>
  <c r="M13" i="3" s="1"/>
  <c r="S37" i="2"/>
  <c r="U37" i="2" s="1"/>
  <c r="S39" i="2"/>
  <c r="U39" i="2" s="1"/>
  <c r="U48" i="2"/>
  <c r="U55" i="2" s="1"/>
  <c r="S38" i="2"/>
  <c r="U38" i="2" s="1"/>
  <c r="N7" i="3"/>
  <c r="I7" i="3"/>
  <c r="U40" i="2" l="1"/>
  <c r="N13" i="3"/>
  <c r="I13" i="3"/>
  <c r="S40" i="2" l="1"/>
</calcChain>
</file>

<file path=xl/sharedStrings.xml><?xml version="1.0" encoding="utf-8"?>
<sst xmlns="http://schemas.openxmlformats.org/spreadsheetml/2006/main" count="1015" uniqueCount="119">
  <si>
    <t>Раздел 2. Планируемые виды работ (услуг) по каждому конкретному многоквартирному дому</t>
  </si>
  <si>
    <t>№ п\п</t>
  </si>
  <si>
    <t>Адрес МКД</t>
  </si>
  <si>
    <t>Стоимость капитального ремонта ВСЕГО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</si>
  <si>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</si>
  <si>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</si>
  <si>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>ремонт внутридомовых инженерных систем</t>
  </si>
  <si>
    <t xml:space="preserve">ремонт или замена лифтового оборудования, признанного непригодным для эксплуатации, ремонт лифтовых шахт
</t>
  </si>
  <si>
    <t>ремонт крыши</t>
  </si>
  <si>
    <t xml:space="preserve"> ремонт подвальных помещений, относящихся к общему имуществу в многоквартирном доме
</t>
  </si>
  <si>
    <t>ремонт фасада</t>
  </si>
  <si>
    <t>ремонт фундамента</t>
  </si>
  <si>
    <t>строительный контроль*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</si>
  <si>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</si>
  <si>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</si>
  <si>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>энергетическое обследование</t>
  </si>
  <si>
    <t xml:space="preserve">оценка технического состояния и проектирование капитального ремонта. 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</si>
  <si>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</si>
  <si>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</si>
  <si>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</si>
  <si>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</si>
  <si>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</si>
  <si>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</si>
  <si>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</si>
  <si>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</si>
  <si>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руб.</t>
  </si>
  <si>
    <t>ед.</t>
  </si>
  <si>
    <t>кв.м.</t>
  </si>
  <si>
    <t>куб.м.</t>
  </si>
  <si>
    <t xml:space="preserve">руб. </t>
  </si>
  <si>
    <t>пр. Ленина, д. 9 а</t>
  </si>
  <si>
    <t>ул. Кирова, д. 17</t>
  </si>
  <si>
    <t>ул. Кирова, д. 21</t>
  </si>
  <si>
    <t>ул. Кирова, д. 37</t>
  </si>
  <si>
    <t>пр. Ленина, д. 5</t>
  </si>
  <si>
    <t>пр. Ленина, д. 13</t>
  </si>
  <si>
    <t>пр. Ленина, д. 19</t>
  </si>
  <si>
    <t>пр. Ленина, д. 23</t>
  </si>
  <si>
    <t>ул. Хибиногорская, д. 30</t>
  </si>
  <si>
    <t>ул. Мира, д. 8а</t>
  </si>
  <si>
    <t>Итого за 2020 год:</t>
  </si>
  <si>
    <t>ул. Мира, д. 4</t>
  </si>
  <si>
    <t>ул. Хибиногорская, д. 27</t>
  </si>
  <si>
    <t>ул. Хибиногорская, д. 29</t>
  </si>
  <si>
    <t>ул. Хибиногорская, д. 33</t>
  </si>
  <si>
    <t>пр. Ленина, д. 9а</t>
  </si>
  <si>
    <t>Итого за 2021 год:</t>
  </si>
  <si>
    <t xml:space="preserve">Приложение 
к постановлениию администрации
города Кировска от ___________№ _______
</t>
  </si>
  <si>
    <t>Раздел 1. Адресный перечень многоквартирных домов, в отношении которых планируется проведение капитального ремонта общего имущества</t>
  </si>
  <si>
    <t>№</t>
  </si>
  <si>
    <t>Способ формирования фонда капитального ремонта</t>
  </si>
  <si>
    <t>Способ управления МКД</t>
  </si>
  <si>
    <t>Объекты культурного наследия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</si>
  <si>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</si>
  <si>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</si>
  <si>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</si>
  <si>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</si>
  <si>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 кв.м.</t>
  </si>
  <si>
    <t>Площадь помещений</t>
  </si>
  <si>
    <t>Количество жителей, зарегистрированных в МКД на дату утверждения</t>
  </si>
  <si>
    <t>Стоимость капитального ремонта</t>
  </si>
  <si>
    <t>Удельная стоимость капитального ремонта 1 кв. м общей площади МКД</t>
  </si>
  <si>
    <t>Предельная стоимость капитального ремонта 1 кв. м общей площади МКД</t>
  </si>
  <si>
    <t>Плановый год начала выполнения работ</t>
  </si>
  <si>
    <t>Плановый год завершения выполнения  работ</t>
  </si>
  <si>
    <t>Ввод в эксплуатацию</t>
  </si>
  <si>
    <t>Завершение последнего капитального ремонта</t>
  </si>
  <si>
    <t>Всего</t>
  </si>
  <si>
    <t>В том числе жилых помещений, находящмхся в собственности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</si>
  <si>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</si>
  <si>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</si>
  <si>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</si>
  <si>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МКД</t>
  </si>
  <si>
    <t>за счет привлечённых кредитных/земных средств</t>
  </si>
  <si>
    <t>РО</t>
  </si>
  <si>
    <t>УК</t>
  </si>
  <si>
    <t>кирпичные</t>
  </si>
  <si>
    <t>2020</t>
  </si>
  <si>
    <t>1957</t>
  </si>
  <si>
    <t>1958-1960</t>
  </si>
  <si>
    <t>Итого 2020</t>
  </si>
  <si>
    <t>2021</t>
  </si>
  <si>
    <t>пр. Ленина, д.5</t>
  </si>
  <si>
    <t>пр. Ленина, д.9а</t>
  </si>
  <si>
    <t>пр. Ленина, д.13</t>
  </si>
  <si>
    <t>1936</t>
  </si>
  <si>
    <t>Итого 2021</t>
  </si>
  <si>
    <t>2022</t>
  </si>
  <si>
    <t>Итого 2022</t>
  </si>
  <si>
    <t>Раздел 3. Планируемые показатели выполнения работ по капитальному ремонту многоквартирного дома</t>
  </si>
  <si>
    <t>Наименование МО</t>
  </si>
  <si>
    <t>Общая площадь МКД, всего</t>
  </si>
  <si>
    <t>Количество зарегистрированных человек</t>
  </si>
  <si>
    <t>Количество МКД</t>
  </si>
  <si>
    <t>кв. м</t>
  </si>
  <si>
    <t>чел</t>
  </si>
  <si>
    <t>1 квартал</t>
  </si>
  <si>
    <t>2 квартал</t>
  </si>
  <si>
    <t>3 квартал</t>
  </si>
  <si>
    <t>4 квартал</t>
  </si>
  <si>
    <t>Всего:</t>
  </si>
  <si>
    <t>город Кировск</t>
  </si>
  <si>
    <t>пр. Ленина, д.5 ¹</t>
  </si>
  <si>
    <t>Итого за 2022 год:</t>
  </si>
  <si>
    <t>ул. Кирова, д.17</t>
  </si>
  <si>
    <t>пр. Ленина, д. 3</t>
  </si>
  <si>
    <t>кирпичный</t>
  </si>
  <si>
    <t>ул. Кирова, д. 30</t>
  </si>
  <si>
    <t>ул. Кирова, д. 36</t>
  </si>
  <si>
    <t>пр. Ленина, д. 23а</t>
  </si>
  <si>
    <t>пр. Ленина, д. 5а</t>
  </si>
  <si>
    <t>-</t>
  </si>
  <si>
    <t>пр. Ленина, 19</t>
  </si>
  <si>
    <t>2019</t>
  </si>
  <si>
    <t>ул. Мира, д. 17</t>
  </si>
  <si>
    <t>кр.панельн</t>
  </si>
  <si>
    <t>Краткосрочный план капитального ремонта многоквартирных домов на 2020, 2021, 2022 годы, расположенных на территории муниципального округа город Кировск с подведомственной территорией Мурманской области, в рамках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2014 - 2043 годы, утвержденной постановлением Правительства Мурманской области от 31.03.2014 № 168-ПП</t>
  </si>
  <si>
    <t>проведение государственной экспертизы проектной документации</t>
  </si>
  <si>
    <t>Приложение к постановлению администрации муниципального округа город Кировск Мурманской области от ____________ №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</si>
</sst>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_р_._-;\-* #,##0.0_р_._-;_-* &quot;-&quot;??_р_._-;_-@_-"/>
    <numFmt numFmtId="165" formatCode="[$-419]General"/>
    <numFmt numFmtId="166" formatCode="#,##0.00_ ;\-#,##0.00\ "/>
    <numFmt numFmtId="167" formatCode="#,##0.0"/>
    <numFmt numFmtId="168" formatCode="_-* #,##0\ _₽_-;\-* #,##0\ _₽_-;_-* &quot;-&quot;??\ _₽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94BD5E"/>
      </patternFill>
    </fill>
    <fill>
      <patternFill patternType="solid">
        <fgColor theme="0"/>
        <bgColor rgb="FF92D05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Border="0" applyProtection="0"/>
  </cellStyleXfs>
  <cellXfs count="254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 applyAlignment="1"/>
    <xf numFmtId="0" fontId="5" fillId="2" borderId="2" xfId="0" applyFont="1" applyFill="1" applyBorder="1" applyAlignment="1">
      <alignment horizontal="center" vertical="center" textRotation="90" wrapText="1"/>
    </xf>
    <xf numFmtId="43" fontId="7" fillId="2" borderId="2" xfId="1" applyFont="1" applyFill="1" applyBorder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2" borderId="0" xfId="0" applyFont="1" applyFill="1"/>
    <xf numFmtId="0" fontId="19" fillId="0" borderId="0" xfId="0" applyFont="1"/>
    <xf numFmtId="4" fontId="11" fillId="0" borderId="0" xfId="0" applyNumberFormat="1" applyFont="1"/>
    <xf numFmtId="4" fontId="11" fillId="2" borderId="0" xfId="0" applyNumberFormat="1" applyFont="1" applyFill="1" applyBorder="1"/>
    <xf numFmtId="4" fontId="19" fillId="2" borderId="0" xfId="0" applyNumberFormat="1" applyFont="1" applyFill="1" applyBorder="1"/>
    <xf numFmtId="0" fontId="19" fillId="2" borderId="0" xfId="0" applyFont="1" applyFill="1"/>
    <xf numFmtId="0" fontId="13" fillId="2" borderId="0" xfId="0" applyFont="1" applyFill="1" applyBorder="1" applyAlignment="1"/>
    <xf numFmtId="49" fontId="13" fillId="2" borderId="2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center" wrapText="1"/>
    </xf>
    <xf numFmtId="165" fontId="17" fillId="2" borderId="0" xfId="2" applyFont="1" applyFill="1" applyBorder="1" applyAlignment="1" applyProtection="1">
      <alignment horizontal="center"/>
    </xf>
    <xf numFmtId="165" fontId="17" fillId="2" borderId="0" xfId="2" applyFont="1" applyFill="1" applyBorder="1" applyAlignment="1" applyProtection="1">
      <alignment horizontal="center" wrapText="1"/>
    </xf>
    <xf numFmtId="4" fontId="13" fillId="2" borderId="0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165" fontId="17" fillId="3" borderId="0" xfId="2" applyFont="1" applyFill="1" applyBorder="1" applyAlignment="1" applyProtection="1">
      <alignment horizontal="center"/>
    </xf>
    <xf numFmtId="0" fontId="13" fillId="2" borderId="0" xfId="0" applyFont="1" applyFill="1" applyBorder="1"/>
    <xf numFmtId="4" fontId="17" fillId="2" borderId="0" xfId="2" applyNumberFormat="1" applyFont="1" applyFill="1" applyBorder="1" applyAlignment="1" applyProtection="1">
      <alignment horizontal="center"/>
    </xf>
    <xf numFmtId="3" fontId="13" fillId="2" borderId="0" xfId="0" applyNumberFormat="1" applyFont="1" applyFill="1" applyBorder="1" applyAlignment="1">
      <alignment horizontal="center" vertical="center"/>
    </xf>
    <xf numFmtId="165" fontId="17" fillId="4" borderId="0" xfId="2" applyFont="1" applyFill="1" applyBorder="1" applyAlignment="1" applyProtection="1">
      <alignment horizontal="center"/>
    </xf>
    <xf numFmtId="4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165" fontId="18" fillId="2" borderId="0" xfId="0" applyNumberFormat="1" applyFont="1" applyFill="1" applyBorder="1" applyAlignment="1">
      <alignment horizontal="center" vertical="center"/>
    </xf>
    <xf numFmtId="4" fontId="18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/>
    <xf numFmtId="1" fontId="13" fillId="2" borderId="0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 wrapText="1"/>
    </xf>
    <xf numFmtId="4" fontId="13" fillId="2" borderId="0" xfId="0" applyNumberFormat="1" applyFont="1" applyFill="1" applyBorder="1"/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/>
    <xf numFmtId="0" fontId="13" fillId="0" borderId="12" xfId="0" applyFont="1" applyFill="1" applyBorder="1" applyAlignment="1">
      <alignment horizontal="center" vertical="center"/>
    </xf>
    <xf numFmtId="43" fontId="13" fillId="0" borderId="2" xfId="1" applyFont="1" applyFill="1" applyBorder="1" applyAlignment="1">
      <alignment horizontal="center"/>
    </xf>
    <xf numFmtId="4" fontId="13" fillId="0" borderId="2" xfId="1" applyNumberFormat="1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4" fontId="11" fillId="0" borderId="0" xfId="0" applyNumberFormat="1" applyFont="1" applyFill="1" applyBorder="1"/>
    <xf numFmtId="0" fontId="11" fillId="0" borderId="0" xfId="0" applyFont="1" applyFill="1" applyBorder="1"/>
    <xf numFmtId="0" fontId="23" fillId="0" borderId="0" xfId="0" applyFont="1" applyFill="1" applyBorder="1"/>
    <xf numFmtId="0" fontId="11" fillId="0" borderId="0" xfId="0" applyNumberFormat="1" applyFont="1" applyFill="1" applyBorder="1"/>
    <xf numFmtId="2" fontId="11" fillId="0" borderId="0" xfId="0" applyNumberFormat="1" applyFont="1" applyFill="1" applyBorder="1"/>
    <xf numFmtId="167" fontId="11" fillId="0" borderId="0" xfId="0" applyNumberFormat="1" applyFont="1" applyFill="1" applyBorder="1"/>
    <xf numFmtId="0" fontId="11" fillId="0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164" fontId="7" fillId="2" borderId="2" xfId="1" applyNumberFormat="1" applyFont="1" applyFill="1" applyBorder="1" applyAlignment="1">
      <alignment horizontal="center" vertical="center"/>
    </xf>
    <xf numFmtId="43" fontId="8" fillId="2" borderId="2" xfId="1" applyFont="1" applyFill="1" applyBorder="1" applyAlignment="1">
      <alignment horizontal="center"/>
    </xf>
    <xf numFmtId="43" fontId="2" fillId="2" borderId="0" xfId="0" applyNumberFormat="1" applyFont="1" applyFill="1"/>
    <xf numFmtId="43" fontId="2" fillId="2" borderId="0" xfId="1" applyFont="1" applyFill="1" applyBorder="1" applyAlignment="1">
      <alignment horizontal="center"/>
    </xf>
    <xf numFmtId="0" fontId="2" fillId="2" borderId="0" xfId="0" applyFont="1" applyFill="1" applyBorder="1"/>
    <xf numFmtId="0" fontId="9" fillId="2" borderId="2" xfId="0" applyFont="1" applyFill="1" applyBorder="1" applyAlignment="1">
      <alignment horizontal="center"/>
    </xf>
    <xf numFmtId="43" fontId="10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  <xf numFmtId="43" fontId="2" fillId="2" borderId="3" xfId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 wrapText="1"/>
    </xf>
    <xf numFmtId="4" fontId="13" fillId="2" borderId="2" xfId="0" applyNumberFormat="1" applyFont="1" applyFill="1" applyBorder="1" applyAlignment="1">
      <alignment horizontal="center"/>
    </xf>
    <xf numFmtId="4" fontId="17" fillId="2" borderId="2" xfId="2" applyNumberFormat="1" applyFont="1" applyFill="1" applyBorder="1" applyAlignment="1" applyProtection="1">
      <alignment horizontal="center"/>
    </xf>
    <xf numFmtId="0" fontId="13" fillId="2" borderId="2" xfId="0" applyFont="1" applyFill="1" applyBorder="1" applyAlignment="1">
      <alignment horizontal="center"/>
    </xf>
    <xf numFmtId="4" fontId="13" fillId="2" borderId="2" xfId="0" applyNumberFormat="1" applyFont="1" applyFill="1" applyBorder="1" applyAlignment="1"/>
    <xf numFmtId="1" fontId="13" fillId="2" borderId="2" xfId="0" applyNumberFormat="1" applyFont="1" applyFill="1" applyBorder="1" applyAlignment="1">
      <alignment horizontal="center"/>
    </xf>
    <xf numFmtId="3" fontId="13" fillId="2" borderId="2" xfId="0" applyNumberFormat="1" applyFont="1" applyFill="1" applyBorder="1" applyAlignment="1">
      <alignment horizontal="center"/>
    </xf>
    <xf numFmtId="43" fontId="13" fillId="2" borderId="2" xfId="1" applyFont="1" applyFill="1" applyBorder="1" applyAlignment="1">
      <alignment horizontal="center" wrapText="1"/>
    </xf>
    <xf numFmtId="43" fontId="13" fillId="2" borderId="4" xfId="1" applyFont="1" applyFill="1" applyBorder="1" applyAlignment="1">
      <alignment horizontal="center" wrapText="1"/>
    </xf>
    <xf numFmtId="2" fontId="13" fillId="2" borderId="2" xfId="0" applyNumberFormat="1" applyFont="1" applyFill="1" applyBorder="1" applyAlignment="1">
      <alignment horizontal="center" wrapText="1"/>
    </xf>
    <xf numFmtId="49" fontId="13" fillId="2" borderId="2" xfId="0" applyNumberFormat="1" applyFont="1" applyFill="1" applyBorder="1" applyAlignment="1">
      <alignment horizontal="center" wrapText="1"/>
    </xf>
    <xf numFmtId="4" fontId="11" fillId="2" borderId="0" xfId="0" applyNumberFormat="1" applyFont="1" applyFill="1"/>
    <xf numFmtId="0" fontId="6" fillId="2" borderId="2" xfId="0" applyFont="1" applyFill="1" applyBorder="1" applyAlignment="1">
      <alignment horizontal="center"/>
    </xf>
    <xf numFmtId="168" fontId="8" fillId="2" borderId="2" xfId="1" applyNumberFormat="1" applyFont="1" applyFill="1" applyBorder="1" applyAlignment="1">
      <alignment horizontal="center"/>
    </xf>
    <xf numFmtId="4" fontId="2" fillId="2" borderId="0" xfId="0" applyNumberFormat="1" applyFont="1" applyFill="1"/>
    <xf numFmtId="0" fontId="24" fillId="2" borderId="0" xfId="0" applyFont="1" applyFill="1" applyAlignment="1">
      <alignment horizontal="left"/>
    </xf>
    <xf numFmtId="0" fontId="24" fillId="2" borderId="0" xfId="0" applyFont="1" applyFill="1"/>
    <xf numFmtId="0" fontId="2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left"/>
    </xf>
    <xf numFmtId="0" fontId="13" fillId="2" borderId="2" xfId="0" applyFont="1" applyFill="1" applyBorder="1"/>
    <xf numFmtId="2" fontId="13" fillId="2" borderId="2" xfId="0" applyNumberFormat="1" applyFont="1" applyFill="1" applyBorder="1" applyAlignment="1">
      <alignment horizontal="center"/>
    </xf>
    <xf numFmtId="43" fontId="2" fillId="0" borderId="0" xfId="0" applyNumberFormat="1" applyFont="1"/>
    <xf numFmtId="0" fontId="13" fillId="2" borderId="2" xfId="0" applyFont="1" applyFill="1" applyBorder="1" applyAlignment="1"/>
    <xf numFmtId="0" fontId="13" fillId="2" borderId="2" xfId="0" applyFont="1" applyFill="1" applyBorder="1" applyAlignment="1">
      <alignment horizontal="center" wrapText="1"/>
    </xf>
    <xf numFmtId="4" fontId="13" fillId="2" borderId="2" xfId="0" applyNumberFormat="1" applyFont="1" applyFill="1" applyBorder="1" applyAlignment="1">
      <alignment wrapText="1"/>
    </xf>
    <xf numFmtId="4" fontId="13" fillId="2" borderId="5" xfId="0" applyNumberFormat="1" applyFont="1" applyFill="1" applyBorder="1" applyAlignment="1">
      <alignment horizontal="center" wrapText="1"/>
    </xf>
    <xf numFmtId="4" fontId="13" fillId="2" borderId="5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left"/>
    </xf>
    <xf numFmtId="0" fontId="20" fillId="2" borderId="2" xfId="0" applyFont="1" applyFill="1" applyBorder="1" applyAlignment="1">
      <alignment horizontal="center" wrapText="1"/>
    </xf>
    <xf numFmtId="4" fontId="20" fillId="2" borderId="2" xfId="0" applyNumberFormat="1" applyFont="1" applyFill="1" applyBorder="1" applyAlignment="1">
      <alignment horizontal="center" wrapText="1"/>
    </xf>
    <xf numFmtId="4" fontId="20" fillId="2" borderId="2" xfId="0" applyNumberFormat="1" applyFont="1" applyFill="1" applyBorder="1" applyAlignment="1">
      <alignment horizontal="center"/>
    </xf>
    <xf numFmtId="4" fontId="20" fillId="2" borderId="2" xfId="0" applyNumberFormat="1" applyFont="1" applyFill="1" applyBorder="1" applyAlignment="1">
      <alignment wrapText="1"/>
    </xf>
    <xf numFmtId="4" fontId="20" fillId="2" borderId="5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/>
    </xf>
    <xf numFmtId="4" fontId="18" fillId="2" borderId="2" xfId="0" applyNumberFormat="1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horizontal="center"/>
    </xf>
    <xf numFmtId="1" fontId="18" fillId="2" borderId="2" xfId="0" applyNumberFormat="1" applyFont="1" applyFill="1" applyBorder="1" applyAlignment="1">
      <alignment horizontal="center"/>
    </xf>
    <xf numFmtId="4" fontId="18" fillId="2" borderId="2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4" fontId="21" fillId="2" borderId="2" xfId="2" applyNumberFormat="1" applyFont="1" applyFill="1" applyBorder="1" applyAlignment="1" applyProtection="1">
      <alignment horizontal="center"/>
    </xf>
    <xf numFmtId="166" fontId="21" fillId="2" borderId="2" xfId="1" applyNumberFormat="1" applyFont="1" applyFill="1" applyBorder="1" applyAlignment="1" applyProtection="1">
      <alignment horizontal="center"/>
    </xf>
    <xf numFmtId="4" fontId="19" fillId="2" borderId="2" xfId="0" applyNumberFormat="1" applyFont="1" applyFill="1" applyBorder="1" applyAlignment="1"/>
    <xf numFmtId="4" fontId="13" fillId="0" borderId="5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wrapText="1"/>
    </xf>
    <xf numFmtId="4" fontId="8" fillId="2" borderId="2" xfId="1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3" fillId="2" borderId="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horizontal="right"/>
    </xf>
    <xf numFmtId="0" fontId="18" fillId="2" borderId="2" xfId="0" applyFont="1" applyFill="1" applyBorder="1" applyAlignment="1">
      <alignment horizontal="center" wrapText="1"/>
    </xf>
    <xf numFmtId="4" fontId="18" fillId="2" borderId="2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/>
    </xf>
    <xf numFmtId="43" fontId="9" fillId="2" borderId="2" xfId="1" applyFont="1" applyFill="1" applyBorder="1" applyAlignment="1">
      <alignment horizontal="center"/>
    </xf>
    <xf numFmtId="4" fontId="2" fillId="0" borderId="0" xfId="0" applyNumberFormat="1" applyFont="1"/>
    <xf numFmtId="4" fontId="19" fillId="0" borderId="0" xfId="0" applyNumberFormat="1" applyFont="1"/>
    <xf numFmtId="0" fontId="11" fillId="2" borderId="0" xfId="0" applyFont="1" applyFill="1" applyAlignment="1">
      <alignment textRotation="90"/>
    </xf>
    <xf numFmtId="4" fontId="19" fillId="2" borderId="0" xfId="0" applyNumberFormat="1" applyFont="1" applyFill="1"/>
    <xf numFmtId="0" fontId="25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/>
    <xf numFmtId="43" fontId="8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3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/>
    </xf>
    <xf numFmtId="43" fontId="8" fillId="2" borderId="12" xfId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left" vertical="center"/>
    </xf>
    <xf numFmtId="166" fontId="9" fillId="2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right"/>
    </xf>
    <xf numFmtId="4" fontId="17" fillId="2" borderId="2" xfId="2" applyNumberFormat="1" applyFont="1" applyFill="1" applyBorder="1" applyAlignment="1" applyProtection="1">
      <alignment horizontal="right"/>
    </xf>
    <xf numFmtId="49" fontId="18" fillId="2" borderId="2" xfId="0" applyNumberFormat="1" applyFont="1" applyFill="1" applyBorder="1" applyAlignment="1">
      <alignment horizontal="center" wrapText="1"/>
    </xf>
    <xf numFmtId="4" fontId="21" fillId="2" borderId="2" xfId="1" applyNumberFormat="1" applyFont="1" applyFill="1" applyBorder="1" applyAlignment="1" applyProtection="1">
      <alignment horizontal="center"/>
    </xf>
    <xf numFmtId="43" fontId="13" fillId="2" borderId="2" xfId="0" applyNumberFormat="1" applyFont="1" applyFill="1" applyBorder="1" applyAlignment="1">
      <alignment horizontal="center"/>
    </xf>
    <xf numFmtId="4" fontId="25" fillId="2" borderId="0" xfId="0" applyNumberFormat="1" applyFont="1" applyFill="1" applyBorder="1"/>
    <xf numFmtId="0" fontId="13" fillId="2" borderId="0" xfId="0" applyFont="1" applyFill="1" applyAlignment="1"/>
    <xf numFmtId="4" fontId="13" fillId="2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horizontal="center"/>
    </xf>
    <xf numFmtId="4" fontId="20" fillId="2" borderId="0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0" fontId="13" fillId="2" borderId="0" xfId="0" applyFont="1" applyFill="1" applyAlignment="1">
      <alignment horizontal="center"/>
    </xf>
    <xf numFmtId="4" fontId="2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/>
    <xf numFmtId="0" fontId="3" fillId="2" borderId="0" xfId="0" applyFont="1" applyFill="1"/>
    <xf numFmtId="49" fontId="13" fillId="2" borderId="0" xfId="0" applyNumberFormat="1" applyFont="1" applyFill="1" applyBorder="1" applyAlignment="1">
      <alignment horizontal="center" wrapText="1"/>
    </xf>
    <xf numFmtId="0" fontId="16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top" wrapText="1"/>
    </xf>
    <xf numFmtId="0" fontId="11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1" fontId="16" fillId="2" borderId="8" xfId="0" applyNumberFormat="1" applyFont="1" applyFill="1" applyBorder="1" applyAlignment="1">
      <alignment horizontal="center"/>
    </xf>
    <xf numFmtId="1" fontId="16" fillId="2" borderId="15" xfId="0" applyNumberFormat="1" applyFont="1" applyFill="1" applyBorder="1" applyAlignment="1">
      <alignment horizontal="center"/>
    </xf>
    <xf numFmtId="1" fontId="16" fillId="2" borderId="9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center"/>
    </xf>
    <xf numFmtId="4" fontId="18" fillId="2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textRotation="90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hmedova/Documents/&#1040;&#1093;&#1084;&#1077;&#1076;&#1086;&#1074;&#1072;/&#1082;&#1072;&#1087;&#1088;&#1077;&#1084;&#1086;&#1085;&#1090;/&#1092;&#1086;&#1088;&#1084;&#1080;&#1088;&#1086;&#1074;&#1072;&#1085;&#1080;&#1077;%20&#1082;&#1088;&#1072;&#1090;&#1082;&#1086;&#1089;&#1088;&#1086;&#1095;&#1085;&#1086;&#1075;&#1086;%202020%202021%202022/&#1055;&#1088;&#1080;&#1083;%20&#1082;%20&#1050;&#1055;%20&#1050;&#1056;%202020%202021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1"/>
      <sheetName val="раздел 2 н"/>
      <sheetName val="раз 3"/>
    </sheetNames>
    <sheetDataSet>
      <sheetData sheetId="0" refreshError="1"/>
      <sheetData sheetId="1" refreshError="1">
        <row r="10">
          <cell r="B10" t="str">
            <v>пр. Ленина, д. 9 а</v>
          </cell>
        </row>
        <row r="11">
          <cell r="B11" t="str">
            <v>ул. Кирова, д. 17</v>
          </cell>
        </row>
        <row r="12">
          <cell r="B12" t="str">
            <v>ул. Кирова, д. 21</v>
          </cell>
        </row>
        <row r="14">
          <cell r="B14" t="str">
            <v>пр. Ленина, д. 5</v>
          </cell>
        </row>
        <row r="15">
          <cell r="B15" t="str">
            <v>пр. Ленина, д. 13</v>
          </cell>
        </row>
        <row r="16">
          <cell r="B16" t="str">
            <v>пр. Ленина, д. 19</v>
          </cell>
        </row>
        <row r="17">
          <cell r="B17" t="str">
            <v>пр. Ленина, д. 23</v>
          </cell>
        </row>
        <row r="37">
          <cell r="B37" t="str">
            <v>ул. Хибиногорская, д. 27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9"/>
  <sheetViews>
    <sheetView tabSelected="1" topLeftCell="A7" zoomScale="70" zoomScaleNormal="70" workbookViewId="0">
      <selection activeCell="B10" sqref="B10:W14"/>
    </sheetView>
  </sheetViews>
  <sheetFormatPr defaultRowHeight="15" x14ac:dyDescent="0.25"/>
  <cols>
    <col min="1" max="1" width="8" style="6" customWidth="1"/>
    <col min="2" max="2" width="33.140625" style="6" customWidth="1"/>
    <col min="3" max="3" width="10.42578125" style="6" customWidth="1"/>
    <col min="4" max="4" width="8" style="6" customWidth="1"/>
    <col min="5" max="5" width="8.7109375" style="6" customWidth="1"/>
    <col min="6" max="6" width="14.28515625" style="6" customWidth="1"/>
    <col min="7" max="7" width="11.5703125" style="6" customWidth="1"/>
    <col min="8" max="8" width="16.28515625" style="6" customWidth="1"/>
    <col min="9" max="10" width="9.85546875" style="6" bestFit="1" customWidth="1"/>
    <col min="11" max="11" width="14.28515625" style="6" customWidth="1"/>
    <col min="12" max="12" width="14.7109375" style="6" bestFit="1" customWidth="1"/>
    <col min="13" max="13" width="14.140625" style="6" customWidth="1"/>
    <col min="14" max="14" width="15.28515625" style="6" customWidth="1"/>
    <col min="15" max="15" width="20.85546875" style="14" customWidth="1"/>
    <col min="16" max="16" width="9.85546875" style="6" customWidth="1"/>
    <col min="17" max="17" width="20" style="6" customWidth="1"/>
    <col min="18" max="18" width="9.42578125" style="6" customWidth="1"/>
    <col min="19" max="19" width="22.42578125" style="14" customWidth="1"/>
    <col min="20" max="20" width="10.140625" style="6" customWidth="1"/>
    <col min="21" max="21" width="14.7109375" style="6" customWidth="1"/>
    <col min="22" max="22" width="15.140625" style="6" bestFit="1" customWidth="1"/>
    <col min="23" max="23" width="11.7109375" style="14" customWidth="1"/>
    <col min="24" max="24" width="13.140625" style="14" bestFit="1" customWidth="1"/>
    <col min="25" max="25" width="13.85546875" style="6" bestFit="1" customWidth="1"/>
    <col min="26" max="26" width="11.85546875" style="6" customWidth="1"/>
    <col min="27" max="27" width="13" style="6" customWidth="1"/>
    <col min="28" max="31" width="9.140625" style="6"/>
    <col min="32" max="32" width="16.5703125" style="6" customWidth="1"/>
    <col min="33" max="33" width="25.85546875" style="6" customWidth="1"/>
    <col min="34" max="16384" width="9.140625" style="6"/>
  </cols>
  <sheetData>
    <row r="1" spans="1:26" ht="15.75" hidden="1" x14ac:dyDescent="0.25">
      <c r="V1" s="184"/>
      <c r="W1" s="184"/>
      <c r="X1" s="184"/>
    </row>
    <row r="2" spans="1:26" ht="74.25" hidden="1" customHeight="1" x14ac:dyDescent="0.3">
      <c r="F2" s="7"/>
      <c r="G2" s="7"/>
      <c r="H2" s="7"/>
      <c r="I2" s="7"/>
      <c r="J2" s="7"/>
      <c r="K2" s="7"/>
      <c r="L2" s="7"/>
      <c r="M2" s="7"/>
      <c r="N2" s="7"/>
      <c r="O2" s="131"/>
      <c r="P2" s="185"/>
      <c r="Q2" s="185"/>
      <c r="R2" s="185"/>
      <c r="S2" s="176"/>
      <c r="T2" s="186" t="s">
        <v>47</v>
      </c>
      <c r="U2" s="186"/>
      <c r="V2" s="186"/>
      <c r="W2" s="186"/>
      <c r="X2" s="186"/>
    </row>
    <row r="3" spans="1:26" ht="17.25" hidden="1" customHeight="1" x14ac:dyDescent="0.3">
      <c r="F3" s="7"/>
      <c r="G3" s="7"/>
      <c r="H3" s="7"/>
      <c r="I3" s="7"/>
      <c r="J3" s="7"/>
      <c r="K3" s="7"/>
      <c r="L3" s="7"/>
      <c r="M3" s="7"/>
      <c r="N3" s="7"/>
      <c r="O3" s="171"/>
      <c r="P3" s="8"/>
      <c r="Q3" s="8"/>
      <c r="R3" s="8"/>
      <c r="S3" s="177"/>
      <c r="T3" s="187"/>
      <c r="U3" s="187"/>
      <c r="V3" s="187"/>
      <c r="W3" s="187"/>
      <c r="X3" s="180"/>
      <c r="Y3" s="3"/>
    </row>
    <row r="4" spans="1:26" ht="18.75" hidden="1" x14ac:dyDescent="0.3">
      <c r="F4" s="7"/>
      <c r="G4" s="7"/>
      <c r="H4" s="7"/>
      <c r="I4" s="7"/>
      <c r="J4" s="7"/>
      <c r="K4" s="7"/>
      <c r="L4" s="7"/>
      <c r="M4" s="7"/>
      <c r="N4" s="7"/>
      <c r="O4" s="131"/>
      <c r="P4" s="185"/>
      <c r="Q4" s="185"/>
      <c r="R4" s="185"/>
      <c r="S4" s="187"/>
      <c r="T4" s="187"/>
      <c r="U4" s="187"/>
      <c r="V4" s="187"/>
      <c r="W4" s="187"/>
      <c r="X4" s="181"/>
    </row>
    <row r="5" spans="1:26" ht="18.75" hidden="1" x14ac:dyDescent="0.3">
      <c r="F5" s="7"/>
      <c r="G5" s="7"/>
      <c r="H5" s="7"/>
      <c r="I5" s="7"/>
      <c r="J5" s="7"/>
      <c r="K5" s="7"/>
      <c r="L5" s="7"/>
      <c r="M5" s="7"/>
      <c r="N5" s="7"/>
      <c r="O5" s="188"/>
      <c r="P5" s="188"/>
      <c r="Q5" s="188"/>
      <c r="R5" s="188"/>
      <c r="S5" s="178"/>
      <c r="T5" s="189"/>
      <c r="U5" s="189"/>
      <c r="V5" s="189"/>
      <c r="W5" s="189"/>
      <c r="X5" s="181"/>
    </row>
    <row r="6" spans="1:26" ht="18.75" hidden="1" x14ac:dyDescent="0.3">
      <c r="F6" s="7"/>
      <c r="G6" s="7"/>
      <c r="H6" s="7"/>
      <c r="I6" s="7"/>
      <c r="J6" s="7"/>
      <c r="K6" s="7"/>
      <c r="L6" s="7"/>
      <c r="M6" s="7"/>
      <c r="N6" s="7"/>
      <c r="O6" s="131"/>
      <c r="P6" s="7"/>
      <c r="Q6" s="7"/>
      <c r="R6" s="7"/>
      <c r="S6" s="131"/>
      <c r="T6" s="9"/>
      <c r="U6" s="9"/>
      <c r="V6" s="9"/>
      <c r="W6" s="132"/>
      <c r="X6" s="181"/>
    </row>
    <row r="7" spans="1:26" ht="18.75" x14ac:dyDescent="0.3">
      <c r="F7" s="7"/>
      <c r="G7" s="7"/>
      <c r="H7" s="7"/>
      <c r="I7" s="7"/>
      <c r="J7" s="7"/>
      <c r="K7" s="7"/>
      <c r="L7" s="7"/>
      <c r="M7" s="7"/>
      <c r="N7" s="7"/>
      <c r="O7" s="131"/>
      <c r="P7" s="7"/>
      <c r="Q7" s="7"/>
      <c r="R7" s="7"/>
      <c r="S7" s="131"/>
      <c r="T7" s="9"/>
      <c r="U7" s="8"/>
      <c r="V7" s="8"/>
      <c r="W7" s="171"/>
      <c r="X7" s="171"/>
    </row>
    <row r="8" spans="1:26" ht="76.5" customHeight="1" x14ac:dyDescent="0.3">
      <c r="F8" s="7"/>
      <c r="G8" s="7"/>
      <c r="H8" s="7"/>
      <c r="I8" s="7"/>
      <c r="J8" s="7"/>
      <c r="K8" s="7"/>
      <c r="L8" s="7"/>
      <c r="M8" s="7"/>
      <c r="N8" s="7"/>
      <c r="O8" s="131"/>
      <c r="P8" s="7"/>
      <c r="Q8" s="7"/>
      <c r="R8" s="7"/>
      <c r="S8" s="190" t="s">
        <v>118</v>
      </c>
      <c r="T8" s="190"/>
      <c r="U8" s="190"/>
      <c r="V8" s="190"/>
      <c r="W8" s="190"/>
      <c r="X8" s="190"/>
    </row>
    <row r="9" spans="1:26" ht="18.75" x14ac:dyDescent="0.3">
      <c r="A9" s="14"/>
      <c r="B9" s="14"/>
      <c r="C9" s="14"/>
      <c r="D9" s="14"/>
      <c r="E9" s="14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2"/>
      <c r="U9" s="132"/>
      <c r="V9" s="132"/>
      <c r="W9" s="132"/>
      <c r="X9" s="181"/>
    </row>
    <row r="10" spans="1:26" ht="18" customHeight="1" x14ac:dyDescent="0.25">
      <c r="A10" s="14"/>
      <c r="B10" s="183" t="s">
        <v>116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Y10" s="14"/>
      <c r="Z10" s="14"/>
    </row>
    <row r="11" spans="1:26" ht="6" customHeight="1" x14ac:dyDescent="0.25">
      <c r="A11" s="14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Y11" s="14"/>
      <c r="Z11" s="14"/>
    </row>
    <row r="12" spans="1:26" ht="18" customHeight="1" x14ac:dyDescent="0.25">
      <c r="A12" s="14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Y12" s="14"/>
      <c r="Z12" s="14"/>
    </row>
    <row r="13" spans="1:26" ht="18" customHeight="1" x14ac:dyDescent="0.25">
      <c r="A13" s="14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Y13" s="14"/>
      <c r="Z13" s="14"/>
    </row>
    <row r="14" spans="1:26" ht="5.25" customHeight="1" x14ac:dyDescent="0.25">
      <c r="A14" s="14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Y14" s="14"/>
      <c r="Z14" s="14"/>
    </row>
    <row r="15" spans="1:26" ht="37.5" customHeight="1" x14ac:dyDescent="0.3">
      <c r="A15" s="191"/>
      <c r="B15" s="191"/>
      <c r="C15" s="141"/>
      <c r="D15" s="141"/>
      <c r="E15" s="141"/>
      <c r="F15" s="192" t="s">
        <v>48</v>
      </c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31"/>
      <c r="U15" s="131"/>
      <c r="V15" s="131"/>
      <c r="W15" s="131"/>
      <c r="Y15" s="14"/>
      <c r="Z15" s="14"/>
    </row>
    <row r="16" spans="1:26" ht="41.25" customHeight="1" x14ac:dyDescent="0.25">
      <c r="A16" s="193" t="s">
        <v>49</v>
      </c>
      <c r="B16" s="193" t="s">
        <v>2</v>
      </c>
      <c r="C16" s="195" t="s">
        <v>50</v>
      </c>
      <c r="D16" s="195" t="s">
        <v>51</v>
      </c>
      <c r="E16" s="195" t="s">
        <v>52</v>
      </c>
      <c r="F16" s="197" t="s">
        <v>53</v>
      </c>
      <c r="G16" s="197"/>
      <c r="H16" s="198" t="s">
        <v>54</v>
      </c>
      <c r="I16" s="198" t="s">
        <v>55</v>
      </c>
      <c r="J16" s="195" t="s">
        <v>56</v>
      </c>
      <c r="K16" s="198" t="s">
        <v>57</v>
      </c>
      <c r="L16" s="198" t="s">
        <v>58</v>
      </c>
      <c r="M16" s="198"/>
      <c r="N16" s="198" t="s">
        <v>59</v>
      </c>
      <c r="O16" s="197" t="s">
        <v>60</v>
      </c>
      <c r="P16" s="197"/>
      <c r="Q16" s="197"/>
      <c r="R16" s="197"/>
      <c r="S16" s="197"/>
      <c r="T16" s="197"/>
      <c r="U16" s="198" t="s">
        <v>61</v>
      </c>
      <c r="V16" s="198" t="s">
        <v>62</v>
      </c>
      <c r="W16" s="198" t="s">
        <v>63</v>
      </c>
      <c r="X16" s="195" t="s">
        <v>64</v>
      </c>
      <c r="Y16" s="14"/>
      <c r="Z16" s="14"/>
    </row>
    <row r="17" spans="1:27" ht="176.25" customHeight="1" x14ac:dyDescent="0.25">
      <c r="A17" s="194"/>
      <c r="B17" s="194"/>
      <c r="C17" s="196"/>
      <c r="D17" s="196"/>
      <c r="E17" s="196"/>
      <c r="F17" s="138" t="s">
        <v>65</v>
      </c>
      <c r="G17" s="138" t="s">
        <v>66</v>
      </c>
      <c r="H17" s="195"/>
      <c r="I17" s="195"/>
      <c r="J17" s="196"/>
      <c r="K17" s="195"/>
      <c r="L17" s="142" t="s">
        <v>67</v>
      </c>
      <c r="M17" s="133" t="s">
        <v>68</v>
      </c>
      <c r="N17" s="195"/>
      <c r="O17" s="159" t="s">
        <v>67</v>
      </c>
      <c r="P17" s="138" t="s">
        <v>69</v>
      </c>
      <c r="Q17" s="138" t="s">
        <v>70</v>
      </c>
      <c r="R17" s="138" t="s">
        <v>71</v>
      </c>
      <c r="S17" s="160" t="s">
        <v>72</v>
      </c>
      <c r="T17" s="139" t="s">
        <v>73</v>
      </c>
      <c r="U17" s="195"/>
      <c r="V17" s="195"/>
      <c r="W17" s="195"/>
      <c r="X17" s="199"/>
      <c r="Y17" s="147"/>
      <c r="Z17" s="147"/>
    </row>
    <row r="18" spans="1:27" ht="24" customHeight="1" x14ac:dyDescent="0.25">
      <c r="A18" s="140">
        <v>1</v>
      </c>
      <c r="B18" s="140">
        <v>2</v>
      </c>
      <c r="C18" s="137">
        <v>3</v>
      </c>
      <c r="D18" s="137">
        <v>4</v>
      </c>
      <c r="E18" s="137">
        <v>5</v>
      </c>
      <c r="F18" s="137">
        <v>6</v>
      </c>
      <c r="G18" s="137">
        <v>7</v>
      </c>
      <c r="H18" s="137">
        <v>8</v>
      </c>
      <c r="I18" s="137">
        <v>9</v>
      </c>
      <c r="J18" s="137">
        <v>10</v>
      </c>
      <c r="K18" s="137">
        <v>11</v>
      </c>
      <c r="L18" s="140">
        <v>12</v>
      </c>
      <c r="M18" s="137">
        <v>13</v>
      </c>
      <c r="N18" s="137">
        <v>14</v>
      </c>
      <c r="O18" s="161">
        <v>15</v>
      </c>
      <c r="P18" s="137">
        <v>16</v>
      </c>
      <c r="Q18" s="137">
        <v>17</v>
      </c>
      <c r="R18" s="137">
        <v>18</v>
      </c>
      <c r="S18" s="162">
        <v>19</v>
      </c>
      <c r="T18" s="137">
        <v>20</v>
      </c>
      <c r="U18" s="137">
        <v>21</v>
      </c>
      <c r="V18" s="137">
        <v>22</v>
      </c>
      <c r="W18" s="162">
        <v>23</v>
      </c>
      <c r="X18" s="162">
        <v>24</v>
      </c>
      <c r="Y18" s="14"/>
      <c r="Z18" s="14"/>
    </row>
    <row r="19" spans="1:27" ht="21.95" customHeight="1" x14ac:dyDescent="0.25">
      <c r="A19" s="200">
        <v>2020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2"/>
      <c r="Y19" s="14"/>
      <c r="Z19" s="14"/>
    </row>
    <row r="20" spans="1:27" s="14" customFormat="1" ht="34.5" customHeight="1" x14ac:dyDescent="0.3">
      <c r="A20" s="83">
        <v>1</v>
      </c>
      <c r="B20" s="112" t="str">
        <f>'[1]раздел 2 н'!B10</f>
        <v>пр. Ленина, д. 9 а</v>
      </c>
      <c r="C20" s="107" t="s">
        <v>74</v>
      </c>
      <c r="D20" s="107" t="s">
        <v>75</v>
      </c>
      <c r="E20" s="107"/>
      <c r="F20" s="83">
        <v>1949</v>
      </c>
      <c r="G20" s="83">
        <v>2016</v>
      </c>
      <c r="H20" s="81" t="s">
        <v>76</v>
      </c>
      <c r="I20" s="83">
        <v>5</v>
      </c>
      <c r="J20" s="83">
        <v>5</v>
      </c>
      <c r="K20" s="81">
        <v>7532.3</v>
      </c>
      <c r="L20" s="81">
        <v>5486.8</v>
      </c>
      <c r="M20" s="165">
        <v>4096.8999999999996</v>
      </c>
      <c r="N20" s="110">
        <v>122</v>
      </c>
      <c r="O20" s="81">
        <f>'Разд 2'!C10</f>
        <v>4303713.466</v>
      </c>
      <c r="P20" s="87">
        <v>0</v>
      </c>
      <c r="Q20" s="87">
        <v>0</v>
      </c>
      <c r="R20" s="87">
        <v>0</v>
      </c>
      <c r="S20" s="80">
        <f t="shared" ref="S20:S28" si="0">O20</f>
        <v>4303713.466</v>
      </c>
      <c r="T20" s="87">
        <v>0</v>
      </c>
      <c r="U20" s="89">
        <f t="shared" ref="U20:U26" si="1">S20/L20</f>
        <v>784.3758595173872</v>
      </c>
      <c r="V20" s="80">
        <v>11371.98</v>
      </c>
      <c r="W20" s="90" t="s">
        <v>77</v>
      </c>
      <c r="X20" s="90" t="s">
        <v>77</v>
      </c>
    </row>
    <row r="21" spans="1:27" s="14" customFormat="1" ht="21.95" customHeight="1" x14ac:dyDescent="0.3">
      <c r="A21" s="83">
        <v>2</v>
      </c>
      <c r="B21" s="84" t="str">
        <f>'[1]раздел 2 н'!B11</f>
        <v>ул. Кирова, д. 17</v>
      </c>
      <c r="C21" s="83" t="s">
        <v>74</v>
      </c>
      <c r="D21" s="83" t="s">
        <v>75</v>
      </c>
      <c r="E21" s="83"/>
      <c r="F21" s="21" t="s">
        <v>78</v>
      </c>
      <c r="G21" s="85"/>
      <c r="H21" s="81" t="s">
        <v>76</v>
      </c>
      <c r="I21" s="86">
        <v>4</v>
      </c>
      <c r="J21" s="86">
        <v>4</v>
      </c>
      <c r="K21" s="82">
        <v>3634.9</v>
      </c>
      <c r="L21" s="82">
        <v>3301.4</v>
      </c>
      <c r="M21" s="166">
        <v>2996.3</v>
      </c>
      <c r="N21" s="82">
        <v>84</v>
      </c>
      <c r="O21" s="81">
        <f>'Разд 2'!C11</f>
        <v>2462053.77</v>
      </c>
      <c r="P21" s="87">
        <v>0</v>
      </c>
      <c r="Q21" s="87">
        <v>0</v>
      </c>
      <c r="R21" s="88">
        <v>0</v>
      </c>
      <c r="S21" s="80">
        <f t="shared" si="0"/>
        <v>2462053.77</v>
      </c>
      <c r="T21" s="87">
        <v>0</v>
      </c>
      <c r="U21" s="89">
        <f t="shared" si="1"/>
        <v>745.76051675046949</v>
      </c>
      <c r="V21" s="80">
        <v>12634.74</v>
      </c>
      <c r="W21" s="90" t="s">
        <v>77</v>
      </c>
      <c r="X21" s="90" t="s">
        <v>81</v>
      </c>
    </row>
    <row r="22" spans="1:27" s="14" customFormat="1" ht="21.95" customHeight="1" x14ac:dyDescent="0.3">
      <c r="A22" s="83">
        <v>3</v>
      </c>
      <c r="B22" s="84" t="str">
        <f>'[1]раздел 2 н'!B12</f>
        <v>ул. Кирова, д. 21</v>
      </c>
      <c r="C22" s="107" t="s">
        <v>74</v>
      </c>
      <c r="D22" s="107" t="s">
        <v>75</v>
      </c>
      <c r="E22" s="107"/>
      <c r="F22" s="107">
        <v>1958</v>
      </c>
      <c r="G22" s="107">
        <v>2005</v>
      </c>
      <c r="H22" s="107" t="s">
        <v>76</v>
      </c>
      <c r="I22" s="107">
        <v>4</v>
      </c>
      <c r="J22" s="107">
        <v>4</v>
      </c>
      <c r="K22" s="80">
        <v>4473.1000000000004</v>
      </c>
      <c r="L22" s="81">
        <v>3627.8</v>
      </c>
      <c r="M22" s="108">
        <v>2811</v>
      </c>
      <c r="N22" s="80">
        <v>87</v>
      </c>
      <c r="O22" s="81">
        <f>'Разд 2'!C12</f>
        <v>175905.18</v>
      </c>
      <c r="P22" s="87">
        <v>0</v>
      </c>
      <c r="Q22" s="87">
        <v>0</v>
      </c>
      <c r="R22" s="87">
        <v>0</v>
      </c>
      <c r="S22" s="80">
        <f t="shared" si="0"/>
        <v>175905.18</v>
      </c>
      <c r="T22" s="87">
        <v>0</v>
      </c>
      <c r="U22" s="89">
        <f t="shared" si="1"/>
        <v>48.488114008489987</v>
      </c>
      <c r="V22" s="80">
        <v>12634.74</v>
      </c>
      <c r="W22" s="90" t="s">
        <v>77</v>
      </c>
      <c r="X22" s="90" t="s">
        <v>77</v>
      </c>
    </row>
    <row r="23" spans="1:27" s="14" customFormat="1" ht="21.95" customHeight="1" x14ac:dyDescent="0.3">
      <c r="A23" s="83">
        <v>4</v>
      </c>
      <c r="B23" s="112" t="str">
        <f>'[1]раздел 2 н'!B14</f>
        <v>пр. Ленина, д. 5</v>
      </c>
      <c r="C23" s="107" t="s">
        <v>74</v>
      </c>
      <c r="D23" s="107" t="s">
        <v>75</v>
      </c>
      <c r="E23" s="107"/>
      <c r="F23" s="107">
        <v>1953</v>
      </c>
      <c r="G23" s="107">
        <v>2016</v>
      </c>
      <c r="H23" s="107" t="s">
        <v>76</v>
      </c>
      <c r="I23" s="107">
        <v>4</v>
      </c>
      <c r="J23" s="107">
        <v>6</v>
      </c>
      <c r="K23" s="80">
        <v>5543.5</v>
      </c>
      <c r="L23" s="81">
        <v>4717.3</v>
      </c>
      <c r="M23" s="108">
        <v>3430.5</v>
      </c>
      <c r="N23" s="80">
        <v>88</v>
      </c>
      <c r="O23" s="81">
        <f>'Разд 2'!C13</f>
        <v>569303.53</v>
      </c>
      <c r="P23" s="87">
        <v>0</v>
      </c>
      <c r="Q23" s="87">
        <v>0</v>
      </c>
      <c r="R23" s="87">
        <v>0</v>
      </c>
      <c r="S23" s="80">
        <f t="shared" si="0"/>
        <v>569303.53</v>
      </c>
      <c r="T23" s="87">
        <v>0</v>
      </c>
      <c r="U23" s="89">
        <f t="shared" si="1"/>
        <v>120.68419010874865</v>
      </c>
      <c r="V23" s="80">
        <v>12634.74</v>
      </c>
      <c r="W23" s="90" t="s">
        <v>77</v>
      </c>
      <c r="X23" s="90" t="s">
        <v>77</v>
      </c>
    </row>
    <row r="24" spans="1:27" s="14" customFormat="1" ht="21.95" customHeight="1" x14ac:dyDescent="0.3">
      <c r="A24" s="83">
        <v>5</v>
      </c>
      <c r="B24" s="112" t="str">
        <f>'[1]раздел 2 н'!B15</f>
        <v>пр. Ленина, д. 13</v>
      </c>
      <c r="C24" s="107" t="s">
        <v>74</v>
      </c>
      <c r="D24" s="107" t="s">
        <v>75</v>
      </c>
      <c r="E24" s="107"/>
      <c r="F24" s="107">
        <v>1936</v>
      </c>
      <c r="G24" s="107">
        <v>2008</v>
      </c>
      <c r="H24" s="107" t="s">
        <v>76</v>
      </c>
      <c r="I24" s="107">
        <v>4</v>
      </c>
      <c r="J24" s="107">
        <v>7</v>
      </c>
      <c r="K24" s="80">
        <v>4657</v>
      </c>
      <c r="L24" s="81">
        <v>3505.7</v>
      </c>
      <c r="M24" s="108">
        <v>2089</v>
      </c>
      <c r="N24" s="80">
        <v>100</v>
      </c>
      <c r="O24" s="81">
        <f>'Разд 2'!C14</f>
        <v>9611506.9278999995</v>
      </c>
      <c r="P24" s="87">
        <v>0</v>
      </c>
      <c r="Q24" s="87">
        <v>0</v>
      </c>
      <c r="R24" s="87">
        <v>0</v>
      </c>
      <c r="S24" s="80">
        <f t="shared" si="0"/>
        <v>9611506.9278999995</v>
      </c>
      <c r="T24" s="87">
        <v>0</v>
      </c>
      <c r="U24" s="89">
        <f t="shared" si="1"/>
        <v>2741.6798151296462</v>
      </c>
      <c r="V24" s="80">
        <v>12634.74</v>
      </c>
      <c r="W24" s="90" t="s">
        <v>113</v>
      </c>
      <c r="X24" s="90" t="s">
        <v>77</v>
      </c>
      <c r="Z24" s="91"/>
    </row>
    <row r="25" spans="1:27" s="14" customFormat="1" ht="21.95" customHeight="1" x14ac:dyDescent="0.3">
      <c r="A25" s="83">
        <v>6</v>
      </c>
      <c r="B25" s="112" t="str">
        <f>'[1]раздел 2 н'!B16</f>
        <v>пр. Ленина, д. 19</v>
      </c>
      <c r="C25" s="107" t="s">
        <v>74</v>
      </c>
      <c r="D25" s="107" t="s">
        <v>75</v>
      </c>
      <c r="E25" s="107"/>
      <c r="F25" s="107">
        <v>1957</v>
      </c>
      <c r="G25" s="107">
        <v>2010</v>
      </c>
      <c r="H25" s="107" t="s">
        <v>76</v>
      </c>
      <c r="I25" s="107">
        <v>4</v>
      </c>
      <c r="J25" s="107">
        <v>4</v>
      </c>
      <c r="K25" s="80">
        <v>3498.4</v>
      </c>
      <c r="L25" s="81">
        <v>3176.6</v>
      </c>
      <c r="M25" s="108">
        <v>2481.9</v>
      </c>
      <c r="N25" s="80">
        <v>69</v>
      </c>
      <c r="O25" s="81">
        <f>'Разд 2'!C15</f>
        <v>19265951.777170002</v>
      </c>
      <c r="P25" s="87">
        <v>0</v>
      </c>
      <c r="Q25" s="87">
        <v>0</v>
      </c>
      <c r="R25" s="87">
        <v>0</v>
      </c>
      <c r="S25" s="80">
        <f t="shared" si="0"/>
        <v>19265951.777170002</v>
      </c>
      <c r="T25" s="87">
        <v>0</v>
      </c>
      <c r="U25" s="89">
        <f t="shared" si="1"/>
        <v>6064.9599500000013</v>
      </c>
      <c r="V25" s="80">
        <v>12634.74</v>
      </c>
      <c r="W25" s="90" t="s">
        <v>77</v>
      </c>
      <c r="X25" s="90" t="s">
        <v>77</v>
      </c>
    </row>
    <row r="26" spans="1:27" s="14" customFormat="1" ht="22.5" customHeight="1" x14ac:dyDescent="0.3">
      <c r="A26" s="83">
        <v>7</v>
      </c>
      <c r="B26" s="112" t="str">
        <f>'[1]раздел 2 н'!B17</f>
        <v>пр. Ленина, д. 23</v>
      </c>
      <c r="C26" s="107" t="s">
        <v>74</v>
      </c>
      <c r="D26" s="107" t="s">
        <v>75</v>
      </c>
      <c r="E26" s="107"/>
      <c r="F26" s="107">
        <v>1957</v>
      </c>
      <c r="G26" s="107">
        <v>2009</v>
      </c>
      <c r="H26" s="107" t="s">
        <v>76</v>
      </c>
      <c r="I26" s="107">
        <v>4</v>
      </c>
      <c r="J26" s="107">
        <v>4</v>
      </c>
      <c r="K26" s="80">
        <v>4252.6000000000004</v>
      </c>
      <c r="L26" s="81">
        <v>3407.17</v>
      </c>
      <c r="M26" s="108">
        <v>3407.17</v>
      </c>
      <c r="N26" s="80">
        <v>85</v>
      </c>
      <c r="O26" s="81">
        <f>'Разд 2'!C16</f>
        <v>20664349.586099997</v>
      </c>
      <c r="P26" s="87">
        <v>0</v>
      </c>
      <c r="Q26" s="87">
        <v>0</v>
      </c>
      <c r="R26" s="87">
        <v>0</v>
      </c>
      <c r="S26" s="80">
        <f t="shared" si="0"/>
        <v>20664349.586099997</v>
      </c>
      <c r="T26" s="87">
        <v>0</v>
      </c>
      <c r="U26" s="89">
        <f t="shared" si="1"/>
        <v>6064.9599480213774</v>
      </c>
      <c r="V26" s="80">
        <v>12634.74</v>
      </c>
      <c r="W26" s="90" t="s">
        <v>77</v>
      </c>
      <c r="X26" s="90" t="s">
        <v>77</v>
      </c>
    </row>
    <row r="27" spans="1:27" s="14" customFormat="1" ht="21.95" customHeight="1" x14ac:dyDescent="0.3">
      <c r="A27" s="83">
        <v>9</v>
      </c>
      <c r="B27" s="112" t="s">
        <v>105</v>
      </c>
      <c r="C27" s="107" t="s">
        <v>74</v>
      </c>
      <c r="D27" s="107" t="s">
        <v>75</v>
      </c>
      <c r="E27" s="107"/>
      <c r="F27" s="107">
        <v>1962</v>
      </c>
      <c r="G27" s="107">
        <v>2009</v>
      </c>
      <c r="H27" s="107" t="s">
        <v>106</v>
      </c>
      <c r="I27" s="107">
        <v>4</v>
      </c>
      <c r="J27" s="107">
        <v>4</v>
      </c>
      <c r="K27" s="80">
        <v>3377.4</v>
      </c>
      <c r="L27" s="81">
        <v>3109.5</v>
      </c>
      <c r="M27" s="108">
        <v>2498.8000000000002</v>
      </c>
      <c r="N27" s="80">
        <v>89</v>
      </c>
      <c r="O27" s="81">
        <f>'Разд 2'!C17</f>
        <v>7245808.8286500005</v>
      </c>
      <c r="P27" s="87"/>
      <c r="Q27" s="87"/>
      <c r="R27" s="87"/>
      <c r="S27" s="80">
        <v>7245808.8286500005</v>
      </c>
      <c r="T27" s="87"/>
      <c r="U27" s="89">
        <f>S27/L27</f>
        <v>2330.2166999999999</v>
      </c>
      <c r="V27" s="80">
        <v>12634.74</v>
      </c>
      <c r="W27" s="90" t="s">
        <v>77</v>
      </c>
      <c r="X27" s="90" t="s">
        <v>77</v>
      </c>
    </row>
    <row r="28" spans="1:27" s="15" customFormat="1" ht="21.95" customHeight="1" x14ac:dyDescent="0.35">
      <c r="A28" s="118"/>
      <c r="B28" s="134" t="s">
        <v>80</v>
      </c>
      <c r="C28" s="135"/>
      <c r="D28" s="135"/>
      <c r="E28" s="135"/>
      <c r="F28" s="135"/>
      <c r="G28" s="135"/>
      <c r="H28" s="135"/>
      <c r="I28" s="135"/>
      <c r="J28" s="135"/>
      <c r="K28" s="136">
        <f>SUM(K20:K27)</f>
        <v>36969.200000000004</v>
      </c>
      <c r="L28" s="136">
        <f>SUM(L20:L27)</f>
        <v>30332.269999999997</v>
      </c>
      <c r="M28" s="136">
        <f>SUM(M20:M27)</f>
        <v>23811.570000000003</v>
      </c>
      <c r="N28" s="136">
        <f>SUM(N20:N27)</f>
        <v>724</v>
      </c>
      <c r="O28" s="136">
        <f>'Разд 2'!C18</f>
        <v>64298593.079999998</v>
      </c>
      <c r="P28" s="136"/>
      <c r="Q28" s="136"/>
      <c r="R28" s="136"/>
      <c r="S28" s="136">
        <f t="shared" si="0"/>
        <v>64298593.079999998</v>
      </c>
      <c r="T28" s="136"/>
      <c r="U28" s="136">
        <f>SUM(U20:U27)</f>
        <v>18901.12509353612</v>
      </c>
      <c r="V28" s="136">
        <f>SUM(V20:V27)</f>
        <v>99815.16</v>
      </c>
      <c r="W28" s="167"/>
      <c r="X28" s="167"/>
      <c r="Y28" s="19"/>
      <c r="Z28" s="148"/>
      <c r="AA28" s="146"/>
    </row>
    <row r="29" spans="1:27" ht="21.95" customHeight="1" x14ac:dyDescent="0.3">
      <c r="A29" s="203">
        <v>2021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5"/>
      <c r="Y29" s="91"/>
      <c r="Z29" s="14"/>
    </row>
    <row r="30" spans="1:27" s="14" customFormat="1" ht="21.95" customHeight="1" x14ac:dyDescent="0.3">
      <c r="A30" s="83">
        <v>1</v>
      </c>
      <c r="B30" s="112" t="s">
        <v>41</v>
      </c>
      <c r="C30" s="107" t="s">
        <v>74</v>
      </c>
      <c r="D30" s="107" t="s">
        <v>75</v>
      </c>
      <c r="E30" s="107"/>
      <c r="F30" s="107">
        <v>1959</v>
      </c>
      <c r="G30" s="107"/>
      <c r="H30" s="107" t="s">
        <v>76</v>
      </c>
      <c r="I30" s="107">
        <v>5</v>
      </c>
      <c r="J30" s="107">
        <v>3</v>
      </c>
      <c r="K30" s="80">
        <v>3234.7</v>
      </c>
      <c r="L30" s="81">
        <v>2537.8000000000002</v>
      </c>
      <c r="M30" s="108">
        <v>2537.8000000000002</v>
      </c>
      <c r="N30" s="80">
        <v>89</v>
      </c>
      <c r="O30" s="81">
        <f>'Разд 2'!C20</f>
        <v>254792.32000000001</v>
      </c>
      <c r="P30" s="87">
        <v>0</v>
      </c>
      <c r="Q30" s="87">
        <v>0</v>
      </c>
      <c r="R30" s="87">
        <v>0</v>
      </c>
      <c r="S30" s="80">
        <f t="shared" ref="S30:S40" si="2">O30</f>
        <v>254792.32000000001</v>
      </c>
      <c r="T30" s="87">
        <v>0</v>
      </c>
      <c r="U30" s="80">
        <f t="shared" ref="U30:U39" si="3">S30/L30</f>
        <v>100.39889668216566</v>
      </c>
      <c r="V30" s="80">
        <v>11371.98</v>
      </c>
      <c r="W30" s="90" t="s">
        <v>81</v>
      </c>
      <c r="X30" s="90" t="s">
        <v>81</v>
      </c>
    </row>
    <row r="31" spans="1:27" s="14" customFormat="1" ht="21.95" customHeight="1" x14ac:dyDescent="0.3">
      <c r="A31" s="83">
        <v>2</v>
      </c>
      <c r="B31" s="112" t="s">
        <v>39</v>
      </c>
      <c r="C31" s="107" t="s">
        <v>74</v>
      </c>
      <c r="D31" s="107" t="s">
        <v>75</v>
      </c>
      <c r="E31" s="107"/>
      <c r="F31" s="107">
        <v>1936</v>
      </c>
      <c r="G31" s="107">
        <v>2017</v>
      </c>
      <c r="H31" s="107" t="s">
        <v>76</v>
      </c>
      <c r="I31" s="107">
        <v>4</v>
      </c>
      <c r="J31" s="107">
        <v>3</v>
      </c>
      <c r="K31" s="80">
        <v>1867.7</v>
      </c>
      <c r="L31" s="81">
        <v>1536.8</v>
      </c>
      <c r="M31" s="108">
        <v>1536.8</v>
      </c>
      <c r="N31" s="80">
        <v>54</v>
      </c>
      <c r="O31" s="81">
        <f>'Разд 2'!C21</f>
        <v>128223.92</v>
      </c>
      <c r="P31" s="87"/>
      <c r="Q31" s="87"/>
      <c r="R31" s="87"/>
      <c r="S31" s="80">
        <f>O31</f>
        <v>128223.92</v>
      </c>
      <c r="T31" s="87"/>
      <c r="U31" s="80">
        <f>S31/L31</f>
        <v>83.435658511192088</v>
      </c>
      <c r="V31" s="80">
        <f>V33</f>
        <v>12634.74</v>
      </c>
      <c r="W31" s="90" t="s">
        <v>77</v>
      </c>
      <c r="X31" s="90" t="s">
        <v>87</v>
      </c>
    </row>
    <row r="32" spans="1:27" s="14" customFormat="1" ht="21.95" customHeight="1" x14ac:dyDescent="0.3">
      <c r="A32" s="83">
        <v>3</v>
      </c>
      <c r="B32" s="112" t="s">
        <v>114</v>
      </c>
      <c r="C32" s="107" t="s">
        <v>74</v>
      </c>
      <c r="D32" s="107" t="s">
        <v>75</v>
      </c>
      <c r="E32" s="107"/>
      <c r="F32" s="107">
        <v>1969</v>
      </c>
      <c r="G32" s="107"/>
      <c r="H32" s="107" t="s">
        <v>115</v>
      </c>
      <c r="I32" s="107">
        <v>5</v>
      </c>
      <c r="J32" s="107">
        <v>4</v>
      </c>
      <c r="K32" s="80">
        <v>3494.1</v>
      </c>
      <c r="L32" s="81">
        <v>2680.9</v>
      </c>
      <c r="M32" s="108">
        <v>2680.9</v>
      </c>
      <c r="N32" s="80">
        <v>102</v>
      </c>
      <c r="O32" s="81">
        <v>9896029</v>
      </c>
      <c r="P32" s="87"/>
      <c r="Q32" s="87"/>
      <c r="R32" s="87"/>
      <c r="S32" s="80">
        <f>O32</f>
        <v>9896029</v>
      </c>
      <c r="T32" s="87"/>
      <c r="U32" s="80">
        <v>3689.93</v>
      </c>
      <c r="V32" s="80">
        <v>11367.9</v>
      </c>
      <c r="W32" s="90" t="s">
        <v>81</v>
      </c>
      <c r="X32" s="90" t="s">
        <v>87</v>
      </c>
    </row>
    <row r="33" spans="1:27" s="14" customFormat="1" ht="21.95" customHeight="1" x14ac:dyDescent="0.3">
      <c r="A33" s="83">
        <v>4</v>
      </c>
      <c r="B33" s="112" t="s">
        <v>42</v>
      </c>
      <c r="C33" s="107" t="s">
        <v>74</v>
      </c>
      <c r="D33" s="107" t="s">
        <v>75</v>
      </c>
      <c r="E33" s="107"/>
      <c r="F33" s="107">
        <v>1959</v>
      </c>
      <c r="G33" s="107"/>
      <c r="H33" s="113" t="s">
        <v>76</v>
      </c>
      <c r="I33" s="113">
        <v>4</v>
      </c>
      <c r="J33" s="113">
        <v>4</v>
      </c>
      <c r="K33" s="114">
        <v>4072.5</v>
      </c>
      <c r="L33" s="115">
        <v>3705.3</v>
      </c>
      <c r="M33" s="116">
        <v>3137</v>
      </c>
      <c r="N33" s="114">
        <v>97</v>
      </c>
      <c r="O33" s="81">
        <f>'Разд 2'!C23</f>
        <v>245954.67</v>
      </c>
      <c r="P33" s="87">
        <v>0</v>
      </c>
      <c r="Q33" s="87">
        <v>0</v>
      </c>
      <c r="R33" s="87">
        <v>0</v>
      </c>
      <c r="S33" s="80">
        <f t="shared" si="2"/>
        <v>245954.67</v>
      </c>
      <c r="T33" s="87">
        <v>0</v>
      </c>
      <c r="U33" s="80">
        <f t="shared" si="3"/>
        <v>66.379151485709656</v>
      </c>
      <c r="V33" s="80">
        <v>12634.74</v>
      </c>
      <c r="W33" s="90" t="s">
        <v>81</v>
      </c>
      <c r="X33" s="90" t="s">
        <v>81</v>
      </c>
    </row>
    <row r="34" spans="1:27" s="14" customFormat="1" ht="21.95" customHeight="1" x14ac:dyDescent="0.3">
      <c r="A34" s="83">
        <v>5</v>
      </c>
      <c r="B34" s="112" t="s">
        <v>43</v>
      </c>
      <c r="C34" s="107" t="s">
        <v>74</v>
      </c>
      <c r="D34" s="107" t="s">
        <v>75</v>
      </c>
      <c r="E34" s="107"/>
      <c r="F34" s="107">
        <v>1958</v>
      </c>
      <c r="G34" s="107"/>
      <c r="H34" s="107" t="s">
        <v>76</v>
      </c>
      <c r="I34" s="107">
        <v>4</v>
      </c>
      <c r="J34" s="107">
        <v>6</v>
      </c>
      <c r="K34" s="114">
        <v>6607.1</v>
      </c>
      <c r="L34" s="115">
        <v>4082</v>
      </c>
      <c r="M34" s="116">
        <v>3879.1</v>
      </c>
      <c r="N34" s="114">
        <v>126</v>
      </c>
      <c r="O34" s="81">
        <v>24757166.52</v>
      </c>
      <c r="P34" s="87"/>
      <c r="Q34" s="87"/>
      <c r="R34" s="87"/>
      <c r="S34" s="80">
        <f>O34</f>
        <v>24757166.52</v>
      </c>
      <c r="T34" s="87"/>
      <c r="U34" s="89">
        <f t="shared" si="3"/>
        <v>6064.959951004409</v>
      </c>
      <c r="V34" s="80">
        <v>12634.74</v>
      </c>
      <c r="W34" s="90" t="s">
        <v>81</v>
      </c>
      <c r="X34" s="90" t="s">
        <v>81</v>
      </c>
    </row>
    <row r="35" spans="1:27" s="14" customFormat="1" ht="21.95" customHeight="1" x14ac:dyDescent="0.3">
      <c r="A35" s="83">
        <v>6</v>
      </c>
      <c r="B35" s="112" t="s">
        <v>38</v>
      </c>
      <c r="C35" s="107" t="s">
        <v>74</v>
      </c>
      <c r="D35" s="107" t="s">
        <v>75</v>
      </c>
      <c r="E35" s="107"/>
      <c r="F35" s="83" t="s">
        <v>79</v>
      </c>
      <c r="G35" s="107">
        <v>2009</v>
      </c>
      <c r="H35" s="113" t="s">
        <v>76</v>
      </c>
      <c r="I35" s="113">
        <v>4</v>
      </c>
      <c r="J35" s="113">
        <v>5</v>
      </c>
      <c r="K35" s="114">
        <v>5029.5</v>
      </c>
      <c r="L35" s="115">
        <v>4129</v>
      </c>
      <c r="M35" s="116">
        <v>3270.1</v>
      </c>
      <c r="N35" s="80">
        <v>99</v>
      </c>
      <c r="O35" s="81">
        <f>'Разд 2'!C25</f>
        <v>241081.26</v>
      </c>
      <c r="P35" s="87">
        <v>0</v>
      </c>
      <c r="Q35" s="87">
        <v>0</v>
      </c>
      <c r="R35" s="87">
        <v>0</v>
      </c>
      <c r="S35" s="80">
        <f t="shared" si="2"/>
        <v>241081.26</v>
      </c>
      <c r="T35" s="87">
        <v>0</v>
      </c>
      <c r="U35" s="80">
        <f t="shared" si="3"/>
        <v>58.387323807217243</v>
      </c>
      <c r="V35" s="80">
        <v>12634.74</v>
      </c>
      <c r="W35" s="90" t="s">
        <v>81</v>
      </c>
      <c r="X35" s="90" t="s">
        <v>87</v>
      </c>
      <c r="Y35" s="149"/>
    </row>
    <row r="36" spans="1:27" s="14" customFormat="1" ht="21.75" customHeight="1" x14ac:dyDescent="0.3">
      <c r="A36" s="83">
        <v>7</v>
      </c>
      <c r="B36" s="112" t="s">
        <v>44</v>
      </c>
      <c r="C36" s="107" t="s">
        <v>74</v>
      </c>
      <c r="D36" s="107" t="s">
        <v>75</v>
      </c>
      <c r="E36" s="107"/>
      <c r="F36" s="83">
        <v>1956</v>
      </c>
      <c r="G36" s="107">
        <v>2010</v>
      </c>
      <c r="H36" s="113" t="s">
        <v>76</v>
      </c>
      <c r="I36" s="113">
        <v>5</v>
      </c>
      <c r="J36" s="113">
        <v>4</v>
      </c>
      <c r="K36" s="114">
        <v>4460.45</v>
      </c>
      <c r="L36" s="115">
        <v>3708.94</v>
      </c>
      <c r="M36" s="116">
        <v>3338.6</v>
      </c>
      <c r="N36" s="117">
        <v>75</v>
      </c>
      <c r="O36" s="81">
        <f>'Разд 2'!C26</f>
        <v>1144404.21</v>
      </c>
      <c r="P36" s="87">
        <v>0</v>
      </c>
      <c r="Q36" s="87">
        <v>0</v>
      </c>
      <c r="R36" s="87">
        <v>0</v>
      </c>
      <c r="S36" s="80">
        <f t="shared" si="2"/>
        <v>1144404.21</v>
      </c>
      <c r="T36" s="87">
        <v>0</v>
      </c>
      <c r="U36" s="80">
        <f t="shared" si="3"/>
        <v>308.55290460347157</v>
      </c>
      <c r="V36" s="80">
        <v>11371.98</v>
      </c>
      <c r="W36" s="90" t="s">
        <v>81</v>
      </c>
      <c r="X36" s="90" t="s">
        <v>81</v>
      </c>
      <c r="AA36" s="91"/>
    </row>
    <row r="37" spans="1:27" s="14" customFormat="1" ht="21.95" customHeight="1" x14ac:dyDescent="0.3">
      <c r="A37" s="83">
        <v>8</v>
      </c>
      <c r="B37" s="106" t="s">
        <v>82</v>
      </c>
      <c r="C37" s="107" t="s">
        <v>74</v>
      </c>
      <c r="D37" s="107" t="s">
        <v>75</v>
      </c>
      <c r="E37" s="107"/>
      <c r="F37" s="107">
        <v>1953</v>
      </c>
      <c r="G37" s="107">
        <v>2017</v>
      </c>
      <c r="H37" s="107" t="s">
        <v>76</v>
      </c>
      <c r="I37" s="107">
        <v>4</v>
      </c>
      <c r="J37" s="107">
        <v>6</v>
      </c>
      <c r="K37" s="80">
        <v>5543.5</v>
      </c>
      <c r="L37" s="81">
        <v>4717.8</v>
      </c>
      <c r="M37" s="108">
        <v>3448.2</v>
      </c>
      <c r="N37" s="109">
        <v>88</v>
      </c>
      <c r="O37" s="81">
        <v>23775546.789999999</v>
      </c>
      <c r="P37" s="87">
        <v>0</v>
      </c>
      <c r="Q37" s="87">
        <v>0</v>
      </c>
      <c r="R37" s="87">
        <v>0</v>
      </c>
      <c r="S37" s="80">
        <f t="shared" si="2"/>
        <v>23775546.789999999</v>
      </c>
      <c r="T37" s="87">
        <v>0</v>
      </c>
      <c r="U37" s="80">
        <f t="shared" si="3"/>
        <v>5039.5410551528248</v>
      </c>
      <c r="V37" s="80">
        <v>12634.74</v>
      </c>
      <c r="W37" s="90" t="s">
        <v>81</v>
      </c>
      <c r="X37" s="90" t="s">
        <v>87</v>
      </c>
      <c r="Y37" s="149"/>
    </row>
    <row r="38" spans="1:27" s="14" customFormat="1" ht="21.95" customHeight="1" x14ac:dyDescent="0.3">
      <c r="A38" s="83">
        <v>9</v>
      </c>
      <c r="B38" s="106" t="s">
        <v>83</v>
      </c>
      <c r="C38" s="83" t="s">
        <v>74</v>
      </c>
      <c r="D38" s="83" t="s">
        <v>75</v>
      </c>
      <c r="E38" s="83"/>
      <c r="F38" s="83">
        <v>1949</v>
      </c>
      <c r="G38" s="83">
        <v>2020</v>
      </c>
      <c r="H38" s="81" t="s">
        <v>76</v>
      </c>
      <c r="I38" s="83">
        <v>5</v>
      </c>
      <c r="J38" s="83">
        <v>5</v>
      </c>
      <c r="K38" s="81">
        <v>7532.3</v>
      </c>
      <c r="L38" s="81">
        <v>5486</v>
      </c>
      <c r="M38" s="81">
        <v>4096.8999999999996</v>
      </c>
      <c r="N38" s="110">
        <v>122</v>
      </c>
      <c r="O38" s="81">
        <v>3706905.67</v>
      </c>
      <c r="P38" s="87">
        <v>0</v>
      </c>
      <c r="Q38" s="87">
        <v>0</v>
      </c>
      <c r="R38" s="87">
        <v>0</v>
      </c>
      <c r="S38" s="81">
        <f t="shared" si="2"/>
        <v>3706905.67</v>
      </c>
      <c r="T38" s="87">
        <v>0</v>
      </c>
      <c r="U38" s="80">
        <f t="shared" si="3"/>
        <v>675.70281990521323</v>
      </c>
      <c r="V38" s="80">
        <v>11371.98</v>
      </c>
      <c r="W38" s="90" t="s">
        <v>81</v>
      </c>
      <c r="X38" s="90" t="s">
        <v>81</v>
      </c>
      <c r="Y38" s="17"/>
      <c r="Z38" s="17"/>
    </row>
    <row r="39" spans="1:27" s="14" customFormat="1" ht="21.95" customHeight="1" x14ac:dyDescent="0.3">
      <c r="A39" s="83">
        <v>10</v>
      </c>
      <c r="B39" s="84" t="s">
        <v>84</v>
      </c>
      <c r="C39" s="83" t="s">
        <v>74</v>
      </c>
      <c r="D39" s="83" t="s">
        <v>75</v>
      </c>
      <c r="E39" s="83"/>
      <c r="F39" s="21" t="s">
        <v>85</v>
      </c>
      <c r="G39" s="85">
        <v>2008</v>
      </c>
      <c r="H39" s="81" t="s">
        <v>76</v>
      </c>
      <c r="I39" s="86">
        <v>4</v>
      </c>
      <c r="J39" s="86">
        <v>7</v>
      </c>
      <c r="K39" s="82">
        <v>4657</v>
      </c>
      <c r="L39" s="82">
        <v>3505.7</v>
      </c>
      <c r="M39" s="82">
        <v>2089</v>
      </c>
      <c r="N39" s="82">
        <v>100</v>
      </c>
      <c r="O39" s="81">
        <v>7607056.6900000004</v>
      </c>
      <c r="P39" s="87">
        <v>0</v>
      </c>
      <c r="Q39" s="87">
        <v>0</v>
      </c>
      <c r="R39" s="87">
        <v>0</v>
      </c>
      <c r="S39" s="81">
        <f t="shared" si="2"/>
        <v>7607056.6900000004</v>
      </c>
      <c r="T39" s="87">
        <v>0</v>
      </c>
      <c r="U39" s="80">
        <f t="shared" si="3"/>
        <v>2169.910913654905</v>
      </c>
      <c r="V39" s="80">
        <v>12634.74</v>
      </c>
      <c r="W39" s="90" t="s">
        <v>81</v>
      </c>
      <c r="X39" s="90" t="s">
        <v>81</v>
      </c>
      <c r="Y39" s="17"/>
      <c r="Z39" s="17"/>
    </row>
    <row r="40" spans="1:27" s="19" customFormat="1" ht="21.95" customHeight="1" x14ac:dyDescent="0.35">
      <c r="A40" s="118"/>
      <c r="B40" s="119" t="s">
        <v>86</v>
      </c>
      <c r="C40" s="118"/>
      <c r="D40" s="118"/>
      <c r="E40" s="118"/>
      <c r="F40" s="120"/>
      <c r="G40" s="121"/>
      <c r="H40" s="122"/>
      <c r="I40" s="123"/>
      <c r="J40" s="123"/>
      <c r="K40" s="124">
        <f>SUM(K30:K39)</f>
        <v>46498.850000000006</v>
      </c>
      <c r="L40" s="124">
        <f>SUM(L30:L39)</f>
        <v>36090.239999999998</v>
      </c>
      <c r="M40" s="124">
        <f>SUM(M30:M39)</f>
        <v>30014.400000000001</v>
      </c>
      <c r="N40" s="124">
        <f>SUM(N30:N39)</f>
        <v>952</v>
      </c>
      <c r="O40" s="168">
        <f>'Разд 2'!C30</f>
        <v>71757161.049999997</v>
      </c>
      <c r="P40" s="125"/>
      <c r="Q40" s="125"/>
      <c r="R40" s="125"/>
      <c r="S40" s="168">
        <f t="shared" si="2"/>
        <v>71757161.049999997</v>
      </c>
      <c r="T40" s="126"/>
      <c r="U40" s="122">
        <f>SUM(U30:U39)</f>
        <v>18257.198674807107</v>
      </c>
      <c r="V40" s="122">
        <f>SUM(V30:V39)</f>
        <v>121292.28</v>
      </c>
      <c r="W40" s="167"/>
      <c r="X40" s="167"/>
      <c r="Y40" s="18"/>
      <c r="Z40" s="18"/>
    </row>
    <row r="41" spans="1:27" s="14" customFormat="1" ht="21.75" customHeight="1" x14ac:dyDescent="0.3">
      <c r="A41" s="206">
        <v>2022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8"/>
      <c r="Y41" s="20"/>
      <c r="Z41" s="20"/>
    </row>
    <row r="42" spans="1:27" s="14" customFormat="1" ht="21.95" customHeight="1" x14ac:dyDescent="0.3">
      <c r="A42" s="83">
        <v>1</v>
      </c>
      <c r="B42" s="112" t="s">
        <v>110</v>
      </c>
      <c r="C42" s="107" t="s">
        <v>74</v>
      </c>
      <c r="D42" s="107" t="s">
        <v>75</v>
      </c>
      <c r="E42" s="107"/>
      <c r="F42" s="107">
        <v>1961</v>
      </c>
      <c r="G42" s="107"/>
      <c r="H42" s="113" t="s">
        <v>76</v>
      </c>
      <c r="I42" s="107">
        <v>5</v>
      </c>
      <c r="J42" s="107">
        <v>2</v>
      </c>
      <c r="K42" s="80">
        <v>1665.7</v>
      </c>
      <c r="L42" s="81">
        <v>1491</v>
      </c>
      <c r="M42" s="80">
        <v>1437.8</v>
      </c>
      <c r="N42" s="80">
        <v>48</v>
      </c>
      <c r="O42" s="80">
        <f>'Разд 2'!C32</f>
        <v>302856.74</v>
      </c>
      <c r="P42" s="87"/>
      <c r="Q42" s="87"/>
      <c r="R42" s="87"/>
      <c r="S42" s="81">
        <f>O42</f>
        <v>302856.74</v>
      </c>
      <c r="T42" s="87"/>
      <c r="U42" s="80">
        <f t="shared" ref="U42:U54" si="4">S42/L42</f>
        <v>203.12323272971159</v>
      </c>
      <c r="V42" s="80">
        <v>11371.98</v>
      </c>
      <c r="W42" s="21" t="s">
        <v>87</v>
      </c>
      <c r="X42" s="21" t="s">
        <v>87</v>
      </c>
      <c r="Y42" s="17"/>
      <c r="Z42" s="17"/>
    </row>
    <row r="43" spans="1:27" s="14" customFormat="1" ht="21.95" customHeight="1" x14ac:dyDescent="0.3">
      <c r="A43" s="83">
        <v>2</v>
      </c>
      <c r="B43" s="112" t="s">
        <v>45</v>
      </c>
      <c r="C43" s="107" t="s">
        <v>74</v>
      </c>
      <c r="D43" s="107" t="s">
        <v>75</v>
      </c>
      <c r="E43" s="107"/>
      <c r="F43" s="107">
        <v>1949</v>
      </c>
      <c r="G43" s="107">
        <v>2020</v>
      </c>
      <c r="H43" s="113" t="s">
        <v>76</v>
      </c>
      <c r="I43" s="107">
        <v>5</v>
      </c>
      <c r="J43" s="107">
        <v>5</v>
      </c>
      <c r="K43" s="81">
        <v>7532.3</v>
      </c>
      <c r="L43" s="81">
        <v>5486</v>
      </c>
      <c r="M43" s="81">
        <v>4096.8999999999996</v>
      </c>
      <c r="N43" s="110">
        <v>122</v>
      </c>
      <c r="O43" s="81">
        <f>'Разд 2'!C33</f>
        <v>591013.39</v>
      </c>
      <c r="P43" s="87">
        <v>0</v>
      </c>
      <c r="Q43" s="87">
        <v>0</v>
      </c>
      <c r="R43" s="87">
        <v>0</v>
      </c>
      <c r="S43" s="80">
        <f t="shared" ref="S43" si="5">O43</f>
        <v>591013.39</v>
      </c>
      <c r="T43" s="87">
        <v>0</v>
      </c>
      <c r="U43" s="89">
        <f t="shared" si="4"/>
        <v>107.73120488516223</v>
      </c>
      <c r="V43" s="80">
        <v>11371.98</v>
      </c>
      <c r="W43" s="90" t="s">
        <v>87</v>
      </c>
      <c r="X43" s="90" t="s">
        <v>87</v>
      </c>
      <c r="Y43" s="17"/>
      <c r="Z43" s="17"/>
    </row>
    <row r="44" spans="1:27" s="14" customFormat="1" ht="21.95" customHeight="1" x14ac:dyDescent="0.3">
      <c r="A44" s="83">
        <v>3</v>
      </c>
      <c r="B44" s="112" t="s">
        <v>112</v>
      </c>
      <c r="C44" s="107" t="s">
        <v>74</v>
      </c>
      <c r="D44" s="107" t="s">
        <v>75</v>
      </c>
      <c r="E44" s="107"/>
      <c r="F44" s="107">
        <v>1957</v>
      </c>
      <c r="G44" s="107"/>
      <c r="H44" s="113" t="s">
        <v>76</v>
      </c>
      <c r="I44" s="107">
        <v>4</v>
      </c>
      <c r="J44" s="107">
        <v>4</v>
      </c>
      <c r="K44" s="80">
        <v>3489.4</v>
      </c>
      <c r="L44" s="81">
        <v>3176.6</v>
      </c>
      <c r="M44" s="80">
        <v>2470.6</v>
      </c>
      <c r="N44" s="80">
        <v>133</v>
      </c>
      <c r="O44" s="80">
        <f>'Разд 2'!C34</f>
        <v>226918.06</v>
      </c>
      <c r="P44" s="87"/>
      <c r="Q44" s="87"/>
      <c r="R44" s="87"/>
      <c r="S44" s="81">
        <f>O44</f>
        <v>226918.06</v>
      </c>
      <c r="T44" s="87"/>
      <c r="U44" s="80">
        <f t="shared" si="4"/>
        <v>71.434256752502677</v>
      </c>
      <c r="V44" s="80">
        <v>12634.74</v>
      </c>
      <c r="W44" s="21" t="s">
        <v>87</v>
      </c>
      <c r="X44" s="21" t="s">
        <v>87</v>
      </c>
      <c r="Y44" s="17"/>
      <c r="Z44" s="17"/>
    </row>
    <row r="45" spans="1:27" s="14" customFormat="1" ht="21.95" customHeight="1" x14ac:dyDescent="0.3">
      <c r="A45" s="83">
        <v>4</v>
      </c>
      <c r="B45" s="112" t="s">
        <v>33</v>
      </c>
      <c r="C45" s="107" t="s">
        <v>74</v>
      </c>
      <c r="D45" s="107" t="s">
        <v>75</v>
      </c>
      <c r="E45" s="107"/>
      <c r="F45" s="107">
        <v>1963</v>
      </c>
      <c r="G45" s="107">
        <v>2018</v>
      </c>
      <c r="H45" s="113" t="s">
        <v>76</v>
      </c>
      <c r="I45" s="107">
        <v>5</v>
      </c>
      <c r="J45" s="107">
        <v>3</v>
      </c>
      <c r="K45" s="80">
        <v>3062.4</v>
      </c>
      <c r="L45" s="81">
        <v>2914.7</v>
      </c>
      <c r="M45" s="80">
        <v>2489.5</v>
      </c>
      <c r="N45" s="80">
        <v>81</v>
      </c>
      <c r="O45" s="80">
        <v>6791882.6200000001</v>
      </c>
      <c r="P45" s="87"/>
      <c r="Q45" s="87"/>
      <c r="R45" s="87"/>
      <c r="S45" s="81">
        <f>O45</f>
        <v>6791882.6200000001</v>
      </c>
      <c r="T45" s="87"/>
      <c r="U45" s="80">
        <f>S45/L45</f>
        <v>2330.2167015473292</v>
      </c>
      <c r="V45" s="80">
        <f>V43</f>
        <v>11371.98</v>
      </c>
      <c r="W45" s="21" t="s">
        <v>77</v>
      </c>
      <c r="X45" s="21" t="s">
        <v>87</v>
      </c>
      <c r="Y45" s="17"/>
      <c r="Z45" s="17"/>
    </row>
    <row r="46" spans="1:27" s="14" customFormat="1" ht="21.95" customHeight="1" x14ac:dyDescent="0.3">
      <c r="A46" s="83">
        <v>5</v>
      </c>
      <c r="B46" s="112" t="s">
        <v>39</v>
      </c>
      <c r="C46" s="107" t="s">
        <v>74</v>
      </c>
      <c r="D46" s="107" t="s">
        <v>75</v>
      </c>
      <c r="E46" s="107"/>
      <c r="F46" s="107">
        <v>1936</v>
      </c>
      <c r="G46" s="107">
        <v>2017</v>
      </c>
      <c r="H46" s="113" t="s">
        <v>76</v>
      </c>
      <c r="I46" s="107">
        <v>4</v>
      </c>
      <c r="J46" s="107">
        <v>3</v>
      </c>
      <c r="K46" s="80">
        <v>1867.7</v>
      </c>
      <c r="L46" s="81">
        <v>1536.8</v>
      </c>
      <c r="M46" s="80">
        <v>1536.8</v>
      </c>
      <c r="N46" s="80">
        <v>54</v>
      </c>
      <c r="O46" s="80">
        <f>'Разд 2'!C36</f>
        <v>9044037.4900000002</v>
      </c>
      <c r="P46" s="87"/>
      <c r="Q46" s="87"/>
      <c r="R46" s="87"/>
      <c r="S46" s="81">
        <f>O46</f>
        <v>9044037.4900000002</v>
      </c>
      <c r="T46" s="87"/>
      <c r="U46" s="80">
        <f>S46/L46</f>
        <v>5884.9801470588236</v>
      </c>
      <c r="V46" s="80">
        <f>V44</f>
        <v>12634.74</v>
      </c>
      <c r="W46" s="21" t="s">
        <v>77</v>
      </c>
      <c r="X46" s="21" t="s">
        <v>87</v>
      </c>
      <c r="Y46" s="17"/>
      <c r="Z46" s="17"/>
    </row>
    <row r="47" spans="1:27" s="14" customFormat="1" ht="21.95" customHeight="1" x14ac:dyDescent="0.3">
      <c r="A47" s="83">
        <v>6</v>
      </c>
      <c r="B47" s="112" t="s">
        <v>109</v>
      </c>
      <c r="C47" s="107" t="s">
        <v>74</v>
      </c>
      <c r="D47" s="107" t="s">
        <v>75</v>
      </c>
      <c r="E47" s="107"/>
      <c r="F47" s="107">
        <v>1957</v>
      </c>
      <c r="G47" s="107">
        <v>2018</v>
      </c>
      <c r="H47" s="113" t="s">
        <v>76</v>
      </c>
      <c r="I47" s="107">
        <v>4</v>
      </c>
      <c r="J47" s="107">
        <v>3</v>
      </c>
      <c r="K47" s="80">
        <v>3393.3</v>
      </c>
      <c r="L47" s="81">
        <v>2529</v>
      </c>
      <c r="M47" s="80">
        <v>2343.1999999999998</v>
      </c>
      <c r="N47" s="80">
        <v>64</v>
      </c>
      <c r="O47" s="80">
        <f>'Разд 2'!C37</f>
        <v>293079.61</v>
      </c>
      <c r="P47" s="87"/>
      <c r="Q47" s="87"/>
      <c r="R47" s="87"/>
      <c r="S47" s="81">
        <f>O47</f>
        <v>293079.61</v>
      </c>
      <c r="T47" s="87"/>
      <c r="U47" s="80">
        <f t="shared" si="4"/>
        <v>115.88754843811783</v>
      </c>
      <c r="V47" s="80">
        <v>12634.74</v>
      </c>
      <c r="W47" s="21" t="s">
        <v>87</v>
      </c>
      <c r="X47" s="21" t="s">
        <v>87</v>
      </c>
      <c r="Y47" s="17"/>
      <c r="Z47" s="17"/>
    </row>
    <row r="48" spans="1:27" s="14" customFormat="1" ht="21.95" customHeight="1" x14ac:dyDescent="0.3">
      <c r="A48" s="83">
        <v>7</v>
      </c>
      <c r="B48" s="112" t="s">
        <v>41</v>
      </c>
      <c r="C48" s="107" t="s">
        <v>74</v>
      </c>
      <c r="D48" s="107" t="s">
        <v>75</v>
      </c>
      <c r="E48" s="107"/>
      <c r="F48" s="107">
        <v>1959</v>
      </c>
      <c r="G48" s="107"/>
      <c r="H48" s="107" t="s">
        <v>76</v>
      </c>
      <c r="I48" s="107">
        <v>5</v>
      </c>
      <c r="J48" s="107">
        <v>3</v>
      </c>
      <c r="K48" s="80">
        <v>3234.7</v>
      </c>
      <c r="L48" s="81">
        <v>2537.8000000000002</v>
      </c>
      <c r="M48" s="80">
        <v>2537.8000000000002</v>
      </c>
      <c r="N48" s="80">
        <v>89</v>
      </c>
      <c r="O48" s="80">
        <f>'Разд 2'!C38</f>
        <v>9601003.3104300015</v>
      </c>
      <c r="P48" s="87">
        <v>0</v>
      </c>
      <c r="Q48" s="87">
        <v>0</v>
      </c>
      <c r="R48" s="87">
        <v>0</v>
      </c>
      <c r="S48" s="81">
        <f t="shared" ref="S48:S50" si="6">O48</f>
        <v>9601003.3104300015</v>
      </c>
      <c r="T48" s="87">
        <v>0</v>
      </c>
      <c r="U48" s="80">
        <f t="shared" si="4"/>
        <v>3783.1993500000003</v>
      </c>
      <c r="V48" s="80">
        <v>11371.98</v>
      </c>
      <c r="W48" s="21" t="s">
        <v>87</v>
      </c>
      <c r="X48" s="21" t="s">
        <v>87</v>
      </c>
      <c r="Y48" s="17"/>
      <c r="Z48" s="17"/>
    </row>
    <row r="49" spans="1:27" s="14" customFormat="1" ht="21.95" customHeight="1" x14ac:dyDescent="0.3">
      <c r="A49" s="83">
        <v>8</v>
      </c>
      <c r="B49" s="106" t="str">
        <f>'[1]раздел 2 н'!B37</f>
        <v>ул. Хибиногорская, д. 27</v>
      </c>
      <c r="C49" s="107" t="s">
        <v>74</v>
      </c>
      <c r="D49" s="107" t="s">
        <v>75</v>
      </c>
      <c r="E49" s="107"/>
      <c r="F49" s="107">
        <v>1959</v>
      </c>
      <c r="G49" s="107"/>
      <c r="H49" s="113" t="s">
        <v>76</v>
      </c>
      <c r="I49" s="113">
        <v>4</v>
      </c>
      <c r="J49" s="113">
        <v>4</v>
      </c>
      <c r="K49" s="114">
        <v>4072.5</v>
      </c>
      <c r="L49" s="115">
        <v>3705.3</v>
      </c>
      <c r="M49" s="114">
        <v>3137</v>
      </c>
      <c r="N49" s="114">
        <v>97</v>
      </c>
      <c r="O49" s="80">
        <f>'Разд 2'!C39</f>
        <v>22472496.102735002</v>
      </c>
      <c r="P49" s="87">
        <v>0</v>
      </c>
      <c r="Q49" s="87">
        <v>0</v>
      </c>
      <c r="R49" s="87">
        <v>0</v>
      </c>
      <c r="S49" s="81">
        <f t="shared" si="6"/>
        <v>22472496.102735002</v>
      </c>
      <c r="T49" s="87">
        <v>0</v>
      </c>
      <c r="U49" s="80">
        <f t="shared" si="4"/>
        <v>6064.9599500000004</v>
      </c>
      <c r="V49" s="80">
        <v>12634.74</v>
      </c>
      <c r="W49" s="21" t="s">
        <v>87</v>
      </c>
      <c r="X49" s="21" t="s">
        <v>87</v>
      </c>
      <c r="Y49" s="17"/>
      <c r="Z49" s="17"/>
    </row>
    <row r="50" spans="1:27" s="14" customFormat="1" ht="21.95" customHeight="1" x14ac:dyDescent="0.3">
      <c r="A50" s="83">
        <v>9</v>
      </c>
      <c r="B50" s="112" t="s">
        <v>44</v>
      </c>
      <c r="C50" s="107" t="s">
        <v>74</v>
      </c>
      <c r="D50" s="107" t="s">
        <v>75</v>
      </c>
      <c r="E50" s="107"/>
      <c r="F50" s="83">
        <v>1956</v>
      </c>
      <c r="G50" s="107">
        <v>2010</v>
      </c>
      <c r="H50" s="113" t="s">
        <v>76</v>
      </c>
      <c r="I50" s="113">
        <v>5</v>
      </c>
      <c r="J50" s="113">
        <v>4</v>
      </c>
      <c r="K50" s="114">
        <v>4640.1000000000004</v>
      </c>
      <c r="L50" s="115">
        <v>4225.7</v>
      </c>
      <c r="M50" s="114">
        <v>3338.6</v>
      </c>
      <c r="N50" s="117">
        <v>75</v>
      </c>
      <c r="O50" s="80">
        <f>'Разд 2'!C40</f>
        <v>16535239.528744999</v>
      </c>
      <c r="P50" s="87">
        <v>0</v>
      </c>
      <c r="Q50" s="87">
        <v>0</v>
      </c>
      <c r="R50" s="87">
        <v>0</v>
      </c>
      <c r="S50" s="81">
        <f t="shared" si="6"/>
        <v>16535239.528744999</v>
      </c>
      <c r="T50" s="87">
        <v>0</v>
      </c>
      <c r="U50" s="80">
        <f t="shared" si="4"/>
        <v>3913.0178500000002</v>
      </c>
      <c r="V50" s="80">
        <v>11371.98</v>
      </c>
      <c r="W50" s="21" t="s">
        <v>87</v>
      </c>
      <c r="X50" s="21" t="s">
        <v>87</v>
      </c>
      <c r="Y50" s="17"/>
      <c r="Z50" s="17"/>
    </row>
    <row r="51" spans="1:27" s="14" customFormat="1" ht="21.95" customHeight="1" x14ac:dyDescent="0.3">
      <c r="A51" s="83">
        <v>10</v>
      </c>
      <c r="B51" s="112" t="s">
        <v>31</v>
      </c>
      <c r="C51" s="107" t="s">
        <v>74</v>
      </c>
      <c r="D51" s="107" t="s">
        <v>75</v>
      </c>
      <c r="E51" s="107"/>
      <c r="F51" s="83">
        <v>1957</v>
      </c>
      <c r="G51" s="107">
        <v>2020</v>
      </c>
      <c r="H51" s="113" t="s">
        <v>76</v>
      </c>
      <c r="I51" s="113">
        <v>4</v>
      </c>
      <c r="J51" s="113">
        <v>4</v>
      </c>
      <c r="K51" s="82">
        <v>3634.9</v>
      </c>
      <c r="L51" s="82">
        <v>3301.4</v>
      </c>
      <c r="M51" s="82">
        <v>2996.3</v>
      </c>
      <c r="N51" s="82">
        <v>84</v>
      </c>
      <c r="O51" s="80">
        <f>'Разд 2'!C41</f>
        <v>20022858.778930001</v>
      </c>
      <c r="P51" s="87"/>
      <c r="Q51" s="87"/>
      <c r="R51" s="87"/>
      <c r="S51" s="81">
        <f>O51</f>
        <v>20022858.778930001</v>
      </c>
      <c r="T51" s="87"/>
      <c r="U51" s="80">
        <f t="shared" si="4"/>
        <v>6064.9599500000004</v>
      </c>
      <c r="V51" s="80">
        <v>12634.74</v>
      </c>
      <c r="W51" s="21" t="s">
        <v>87</v>
      </c>
      <c r="X51" s="21" t="s">
        <v>87</v>
      </c>
      <c r="Y51" s="17"/>
      <c r="Z51" s="17"/>
    </row>
    <row r="52" spans="1:27" s="14" customFormat="1" ht="21.95" customHeight="1" x14ac:dyDescent="0.3">
      <c r="A52" s="83">
        <v>11</v>
      </c>
      <c r="B52" s="112" t="s">
        <v>107</v>
      </c>
      <c r="C52" s="107" t="s">
        <v>74</v>
      </c>
      <c r="D52" s="107" t="s">
        <v>75</v>
      </c>
      <c r="E52" s="107"/>
      <c r="F52" s="83">
        <v>1959</v>
      </c>
      <c r="G52" s="107"/>
      <c r="H52" s="113" t="s">
        <v>76</v>
      </c>
      <c r="I52" s="113">
        <v>5</v>
      </c>
      <c r="J52" s="113">
        <v>4</v>
      </c>
      <c r="K52" s="82">
        <v>3685</v>
      </c>
      <c r="L52" s="82">
        <v>3629</v>
      </c>
      <c r="M52" s="82">
        <v>2996.3</v>
      </c>
      <c r="N52" s="82">
        <v>84</v>
      </c>
      <c r="O52" s="81">
        <f>'Разд 2'!C42</f>
        <v>486542.3</v>
      </c>
      <c r="P52" s="87">
        <v>0</v>
      </c>
      <c r="Q52" s="87">
        <v>0</v>
      </c>
      <c r="R52" s="88">
        <v>0</v>
      </c>
      <c r="S52" s="80">
        <f t="shared" ref="S52" si="7">O52</f>
        <v>486542.3</v>
      </c>
      <c r="T52" s="87">
        <v>0</v>
      </c>
      <c r="U52" s="89">
        <f t="shared" si="4"/>
        <v>134.07062551667124</v>
      </c>
      <c r="V52" s="80">
        <v>12634.74</v>
      </c>
      <c r="W52" s="90" t="s">
        <v>87</v>
      </c>
      <c r="X52" s="90" t="s">
        <v>87</v>
      </c>
      <c r="Y52" s="17"/>
      <c r="Z52" s="17"/>
    </row>
    <row r="53" spans="1:27" s="14" customFormat="1" ht="21.95" customHeight="1" x14ac:dyDescent="0.3">
      <c r="A53" s="83">
        <v>12</v>
      </c>
      <c r="B53" s="103" t="s">
        <v>108</v>
      </c>
      <c r="C53" s="107" t="s">
        <v>74</v>
      </c>
      <c r="D53" s="107" t="s">
        <v>75</v>
      </c>
      <c r="E53" s="103"/>
      <c r="F53" s="83">
        <v>1960</v>
      </c>
      <c r="G53" s="103"/>
      <c r="H53" s="113" t="s">
        <v>76</v>
      </c>
      <c r="I53" s="83">
        <v>5</v>
      </c>
      <c r="J53" s="83">
        <v>2</v>
      </c>
      <c r="K53" s="83">
        <v>1972.2</v>
      </c>
      <c r="L53" s="83">
        <v>1593.1</v>
      </c>
      <c r="M53" s="83">
        <v>1593.1</v>
      </c>
      <c r="N53" s="83">
        <v>54</v>
      </c>
      <c r="O53" s="169">
        <f>'Разд 2'!C43</f>
        <v>239943.02</v>
      </c>
      <c r="P53" s="83"/>
      <c r="Q53" s="83"/>
      <c r="R53" s="83"/>
      <c r="S53" s="169">
        <f>O53</f>
        <v>239943.02</v>
      </c>
      <c r="T53" s="83"/>
      <c r="U53" s="104">
        <f t="shared" si="4"/>
        <v>150.61390998681816</v>
      </c>
      <c r="V53" s="80">
        <v>11371.98</v>
      </c>
      <c r="W53" s="83">
        <v>2022</v>
      </c>
      <c r="X53" s="83">
        <v>2022</v>
      </c>
      <c r="Y53" s="17"/>
      <c r="Z53" s="17"/>
    </row>
    <row r="54" spans="1:27" s="14" customFormat="1" ht="21.95" customHeight="1" x14ac:dyDescent="0.3">
      <c r="A54" s="83">
        <v>13</v>
      </c>
      <c r="B54" s="103" t="s">
        <v>32</v>
      </c>
      <c r="C54" s="107" t="s">
        <v>74</v>
      </c>
      <c r="D54" s="107" t="s">
        <v>75</v>
      </c>
      <c r="E54" s="103"/>
      <c r="F54" s="83">
        <v>1958</v>
      </c>
      <c r="G54" s="83">
        <v>2005</v>
      </c>
      <c r="H54" s="113" t="s">
        <v>76</v>
      </c>
      <c r="I54" s="83">
        <v>4</v>
      </c>
      <c r="J54" s="83">
        <v>4</v>
      </c>
      <c r="K54" s="80">
        <v>4473.1000000000004</v>
      </c>
      <c r="L54" s="81">
        <v>3627.8</v>
      </c>
      <c r="M54" s="80">
        <v>2811</v>
      </c>
      <c r="N54" s="80">
        <v>87</v>
      </c>
      <c r="O54" s="81">
        <f>'Разд 2'!C44</f>
        <v>22002461.699999999</v>
      </c>
      <c r="P54" s="87">
        <v>0</v>
      </c>
      <c r="Q54" s="87">
        <v>0</v>
      </c>
      <c r="R54" s="87">
        <v>0</v>
      </c>
      <c r="S54" s="80">
        <f t="shared" ref="S54" si="8">O54</f>
        <v>22002461.699999999</v>
      </c>
      <c r="T54" s="87">
        <v>0</v>
      </c>
      <c r="U54" s="89">
        <f t="shared" si="4"/>
        <v>6064.9599481779587</v>
      </c>
      <c r="V54" s="80">
        <v>12634.74</v>
      </c>
      <c r="W54" s="90" t="s">
        <v>87</v>
      </c>
      <c r="X54" s="90" t="s">
        <v>87</v>
      </c>
      <c r="Y54" s="170"/>
      <c r="Z54" s="17"/>
    </row>
    <row r="55" spans="1:27" s="14" customFormat="1" ht="21.95" customHeight="1" x14ac:dyDescent="0.35">
      <c r="A55" s="118"/>
      <c r="B55" s="134" t="s">
        <v>88</v>
      </c>
      <c r="C55" s="118"/>
      <c r="D55" s="118"/>
      <c r="E55" s="118"/>
      <c r="F55" s="118"/>
      <c r="G55" s="118"/>
      <c r="H55" s="118"/>
      <c r="I55" s="118"/>
      <c r="J55" s="118"/>
      <c r="K55" s="122">
        <f>SUM(K42:K54)</f>
        <v>46723.299999999996</v>
      </c>
      <c r="L55" s="122">
        <f>SUM(L42:L54)</f>
        <v>39754.200000000004</v>
      </c>
      <c r="M55" s="122">
        <f>SUM(M42:M54)</f>
        <v>33784.899999999994</v>
      </c>
      <c r="N55" s="122">
        <f>SUM(N42:N54)</f>
        <v>1072</v>
      </c>
      <c r="O55" s="122">
        <f>ROUND(SUM(O42:O54),2)</f>
        <v>108610332.65000001</v>
      </c>
      <c r="P55" s="122"/>
      <c r="Q55" s="122"/>
      <c r="R55" s="122"/>
      <c r="S55" s="122">
        <f>ROUND(SUM(S42:S54),2)</f>
        <v>108610332.65000001</v>
      </c>
      <c r="T55" s="122"/>
      <c r="U55" s="122">
        <f>SUM(U42:U54)</f>
        <v>34889.154675093094</v>
      </c>
      <c r="V55" s="122">
        <f>SUM(V42:V54)</f>
        <v>156675.06</v>
      </c>
      <c r="W55" s="120"/>
      <c r="X55" s="120"/>
      <c r="Y55" s="18"/>
      <c r="Z55" s="18"/>
    </row>
    <row r="56" spans="1:27" ht="18.75" x14ac:dyDescent="0.3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32"/>
      <c r="Y56" s="17"/>
      <c r="Z56" s="22"/>
      <c r="AA56" s="22"/>
    </row>
    <row r="57" spans="1:27" ht="39.75" customHeight="1" x14ac:dyDescent="0.3">
      <c r="A57" s="23"/>
      <c r="B57" s="24"/>
      <c r="C57" s="24"/>
      <c r="D57" s="24"/>
      <c r="E57" s="24"/>
      <c r="F57" s="23"/>
      <c r="G57" s="23"/>
      <c r="H57" s="25"/>
      <c r="I57" s="23"/>
      <c r="J57" s="23"/>
      <c r="K57" s="26"/>
      <c r="L57" s="26"/>
      <c r="M57" s="27"/>
      <c r="N57" s="26"/>
      <c r="O57" s="28"/>
      <c r="P57" s="28"/>
      <c r="Q57" s="28"/>
      <c r="R57" s="28"/>
      <c r="S57" s="28"/>
      <c r="T57" s="22"/>
      <c r="U57" s="29"/>
      <c r="V57" s="28"/>
      <c r="W57" s="182"/>
      <c r="X57" s="182"/>
      <c r="Y57" s="17"/>
      <c r="Z57" s="22"/>
      <c r="AA57" s="22"/>
    </row>
    <row r="58" spans="1:27" s="14" customFormat="1" ht="18.75" x14ac:dyDescent="0.3">
      <c r="A58" s="23"/>
      <c r="B58" s="20"/>
      <c r="C58" s="30"/>
      <c r="D58" s="30"/>
      <c r="E58" s="20"/>
      <c r="F58" s="23"/>
      <c r="G58" s="23"/>
      <c r="H58" s="28"/>
      <c r="I58" s="23"/>
      <c r="J58" s="23"/>
      <c r="K58" s="31"/>
      <c r="L58" s="31"/>
      <c r="M58" s="31"/>
      <c r="N58" s="31"/>
      <c r="O58" s="172"/>
      <c r="P58" s="28"/>
      <c r="Q58" s="28"/>
      <c r="R58" s="28"/>
      <c r="S58" s="172"/>
      <c r="T58" s="22"/>
      <c r="U58" s="29"/>
      <c r="V58" s="28"/>
      <c r="W58" s="182"/>
      <c r="X58" s="182"/>
      <c r="Y58" s="17"/>
      <c r="Z58" s="22"/>
      <c r="AA58" s="22"/>
    </row>
    <row r="59" spans="1:27" s="14" customFormat="1" ht="18.75" x14ac:dyDescent="0.3">
      <c r="A59" s="23"/>
      <c r="B59" s="32"/>
      <c r="C59" s="30"/>
      <c r="D59" s="30"/>
      <c r="E59" s="32"/>
      <c r="F59" s="23"/>
      <c r="G59" s="23"/>
      <c r="H59" s="28"/>
      <c r="I59" s="23"/>
      <c r="J59" s="23"/>
      <c r="K59" s="23"/>
      <c r="L59" s="23"/>
      <c r="M59" s="23"/>
      <c r="N59" s="23"/>
      <c r="O59" s="172"/>
      <c r="P59" s="28"/>
      <c r="Q59" s="28"/>
      <c r="R59" s="28"/>
      <c r="S59" s="172"/>
      <c r="T59" s="22"/>
      <c r="U59" s="29"/>
      <c r="V59" s="28"/>
      <c r="W59" s="182"/>
      <c r="X59" s="182"/>
      <c r="Y59" s="17"/>
      <c r="Z59" s="22"/>
      <c r="AA59" s="22"/>
    </row>
    <row r="60" spans="1:27" s="14" customFormat="1" ht="18.75" x14ac:dyDescent="0.3">
      <c r="A60" s="23"/>
      <c r="B60" s="32"/>
      <c r="C60" s="30"/>
      <c r="D60" s="30"/>
      <c r="E60" s="32"/>
      <c r="F60" s="23"/>
      <c r="G60" s="23"/>
      <c r="H60" s="28"/>
      <c r="I60" s="23"/>
      <c r="J60" s="23"/>
      <c r="K60" s="33"/>
      <c r="L60" s="33"/>
      <c r="M60" s="33"/>
      <c r="N60" s="34"/>
      <c r="O60" s="173"/>
      <c r="P60" s="28"/>
      <c r="Q60" s="28"/>
      <c r="R60" s="28"/>
      <c r="S60" s="173"/>
      <c r="T60" s="22"/>
      <c r="U60" s="29"/>
      <c r="V60" s="28"/>
      <c r="W60" s="182"/>
      <c r="X60" s="182"/>
      <c r="Y60" s="17"/>
      <c r="Z60" s="22"/>
      <c r="AA60" s="22"/>
    </row>
    <row r="61" spans="1:27" s="14" customFormat="1" ht="18.75" x14ac:dyDescent="0.3">
      <c r="A61" s="23"/>
      <c r="B61" s="32"/>
      <c r="C61" s="30"/>
      <c r="D61" s="30"/>
      <c r="E61" s="32"/>
      <c r="F61" s="23"/>
      <c r="G61" s="23"/>
      <c r="H61" s="28"/>
      <c r="I61" s="23"/>
      <c r="J61" s="23"/>
      <c r="K61" s="28"/>
      <c r="L61" s="28"/>
      <c r="M61" s="28"/>
      <c r="N61" s="23"/>
      <c r="O61" s="172"/>
      <c r="P61" s="28"/>
      <c r="Q61" s="28"/>
      <c r="R61" s="28"/>
      <c r="S61" s="172"/>
      <c r="T61" s="22"/>
      <c r="U61" s="29"/>
      <c r="V61" s="28"/>
      <c r="W61" s="182"/>
      <c r="X61" s="182"/>
      <c r="Y61" s="17"/>
      <c r="Z61" s="22"/>
      <c r="AA61" s="22"/>
    </row>
    <row r="62" spans="1:27" s="14" customFormat="1" ht="18.75" x14ac:dyDescent="0.3">
      <c r="A62" s="23"/>
      <c r="B62" s="32"/>
      <c r="C62" s="30"/>
      <c r="D62" s="30"/>
      <c r="E62" s="32"/>
      <c r="F62" s="23"/>
      <c r="G62" s="23"/>
      <c r="H62" s="28"/>
      <c r="I62" s="23"/>
      <c r="J62" s="23"/>
      <c r="K62" s="35"/>
      <c r="L62" s="35"/>
      <c r="M62" s="35"/>
      <c r="N62" s="35"/>
      <c r="O62" s="172"/>
      <c r="P62" s="28"/>
      <c r="Q62" s="28"/>
      <c r="R62" s="28"/>
      <c r="S62" s="172"/>
      <c r="T62" s="22"/>
      <c r="U62" s="29"/>
      <c r="V62" s="28"/>
      <c r="W62" s="182"/>
      <c r="X62" s="182"/>
      <c r="Y62" s="17"/>
      <c r="Z62" s="22"/>
      <c r="AA62" s="22"/>
    </row>
    <row r="63" spans="1:27" ht="18.75" x14ac:dyDescent="0.3">
      <c r="A63" s="23"/>
      <c r="B63" s="32"/>
      <c r="C63" s="30"/>
      <c r="D63" s="30"/>
      <c r="E63" s="32"/>
      <c r="F63" s="23"/>
      <c r="G63" s="23"/>
      <c r="H63" s="28"/>
      <c r="I63" s="23"/>
      <c r="J63" s="23"/>
      <c r="K63" s="35"/>
      <c r="L63" s="35"/>
      <c r="M63" s="35"/>
      <c r="N63" s="35"/>
      <c r="O63" s="174"/>
      <c r="P63" s="28"/>
      <c r="Q63" s="28"/>
      <c r="R63" s="28"/>
      <c r="S63" s="173"/>
      <c r="T63" s="22"/>
      <c r="U63" s="29"/>
      <c r="V63" s="28"/>
      <c r="W63" s="182"/>
      <c r="X63" s="182"/>
      <c r="Y63" s="17"/>
      <c r="Z63" s="22"/>
      <c r="AA63" s="22"/>
    </row>
    <row r="64" spans="1:27" s="14" customFormat="1" ht="18.75" x14ac:dyDescent="0.3">
      <c r="A64" s="23"/>
      <c r="B64" s="32"/>
      <c r="C64" s="30"/>
      <c r="D64" s="30"/>
      <c r="E64" s="32"/>
      <c r="F64" s="23"/>
      <c r="G64" s="23"/>
      <c r="H64" s="28"/>
      <c r="I64" s="23"/>
      <c r="J64" s="23"/>
      <c r="K64" s="35"/>
      <c r="L64" s="35"/>
      <c r="M64" s="35"/>
      <c r="N64" s="35"/>
      <c r="O64" s="172"/>
      <c r="P64" s="28"/>
      <c r="Q64" s="28"/>
      <c r="R64" s="28"/>
      <c r="S64" s="172"/>
      <c r="T64" s="22"/>
      <c r="U64" s="29"/>
      <c r="V64" s="28"/>
      <c r="W64" s="182"/>
      <c r="X64" s="182"/>
      <c r="Y64" s="17"/>
      <c r="Z64" s="22"/>
      <c r="AA64" s="22"/>
    </row>
    <row r="65" spans="1:27" s="14" customFormat="1" ht="18.75" x14ac:dyDescent="0.3">
      <c r="A65" s="23"/>
      <c r="B65" s="32"/>
      <c r="C65" s="30"/>
      <c r="D65" s="30"/>
      <c r="E65" s="30"/>
      <c r="F65" s="23"/>
      <c r="G65" s="23"/>
      <c r="H65" s="28"/>
      <c r="I65" s="23"/>
      <c r="J65" s="23"/>
      <c r="K65" s="28"/>
      <c r="L65" s="28"/>
      <c r="M65" s="28"/>
      <c r="N65" s="23"/>
      <c r="O65" s="173"/>
      <c r="P65" s="28"/>
      <c r="Q65" s="28"/>
      <c r="R65" s="28"/>
      <c r="S65" s="173"/>
      <c r="T65" s="22"/>
      <c r="U65" s="29"/>
      <c r="V65" s="28"/>
      <c r="W65" s="182"/>
      <c r="X65" s="182"/>
      <c r="Y65" s="17"/>
      <c r="Z65" s="22"/>
      <c r="AA65" s="22"/>
    </row>
    <row r="66" spans="1:27" ht="19.5" x14ac:dyDescent="0.35">
      <c r="A66" s="210"/>
      <c r="B66" s="210"/>
      <c r="C66" s="36"/>
      <c r="D66" s="36"/>
      <c r="E66" s="36"/>
      <c r="F66" s="32"/>
      <c r="G66" s="32"/>
      <c r="H66" s="37"/>
      <c r="I66" s="37"/>
      <c r="J66" s="37"/>
      <c r="K66" s="38"/>
      <c r="L66" s="38"/>
      <c r="M66" s="38"/>
      <c r="N66" s="38"/>
      <c r="O66" s="39"/>
      <c r="P66" s="39"/>
      <c r="Q66" s="39"/>
      <c r="R66" s="39"/>
      <c r="S66" s="179"/>
      <c r="T66" s="22"/>
      <c r="U66" s="29"/>
      <c r="V66" s="23"/>
      <c r="W66" s="32"/>
      <c r="X66" s="32"/>
      <c r="Y66" s="17"/>
      <c r="Z66" s="22"/>
      <c r="AA66" s="22"/>
    </row>
    <row r="67" spans="1:27" ht="18.75" x14ac:dyDescent="0.3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22"/>
      <c r="Z67" s="22"/>
      <c r="AA67" s="22"/>
    </row>
    <row r="68" spans="1:27" s="14" customFormat="1" ht="18.75" x14ac:dyDescent="0.3">
      <c r="A68" s="23"/>
      <c r="B68" s="32"/>
      <c r="C68" s="30"/>
      <c r="D68" s="30"/>
      <c r="E68" s="30"/>
      <c r="F68" s="23"/>
      <c r="G68" s="23"/>
      <c r="H68" s="28"/>
      <c r="I68" s="23"/>
      <c r="J68" s="23"/>
      <c r="K68" s="23"/>
      <c r="L68" s="23"/>
      <c r="M68" s="23"/>
      <c r="N68" s="23"/>
      <c r="O68" s="172"/>
      <c r="P68" s="28"/>
      <c r="Q68" s="28"/>
      <c r="R68" s="28"/>
      <c r="S68" s="172"/>
      <c r="T68" s="22"/>
      <c r="U68" s="29"/>
      <c r="V68" s="29"/>
      <c r="W68" s="182"/>
      <c r="X68" s="182"/>
      <c r="Y68" s="17"/>
      <c r="Z68" s="17"/>
      <c r="AA68" s="22"/>
    </row>
    <row r="69" spans="1:27" ht="18.75" x14ac:dyDescent="0.3">
      <c r="A69" s="23"/>
      <c r="B69" s="32"/>
      <c r="C69" s="30"/>
      <c r="D69" s="30"/>
      <c r="E69" s="30"/>
      <c r="F69" s="23"/>
      <c r="G69" s="23"/>
      <c r="H69" s="28"/>
      <c r="I69" s="23"/>
      <c r="J69" s="23"/>
      <c r="K69" s="28"/>
      <c r="L69" s="28"/>
      <c r="M69" s="28"/>
      <c r="N69" s="40"/>
      <c r="O69" s="172"/>
      <c r="P69" s="28"/>
      <c r="Q69" s="28"/>
      <c r="R69" s="28"/>
      <c r="S69" s="28"/>
      <c r="T69" s="22"/>
      <c r="U69" s="29"/>
      <c r="V69" s="28"/>
      <c r="W69" s="182"/>
      <c r="X69" s="182"/>
      <c r="Y69" s="17"/>
      <c r="Z69" s="17"/>
      <c r="AA69" s="22"/>
    </row>
    <row r="70" spans="1:27" ht="18.75" x14ac:dyDescent="0.3">
      <c r="A70" s="23"/>
      <c r="B70" s="41"/>
      <c r="C70" s="30"/>
      <c r="D70" s="30"/>
      <c r="E70" s="30"/>
      <c r="F70" s="40"/>
      <c r="G70" s="42"/>
      <c r="H70" s="28"/>
      <c r="I70" s="40"/>
      <c r="J70" s="40"/>
      <c r="K70" s="43"/>
      <c r="L70" s="43"/>
      <c r="M70" s="43"/>
      <c r="N70" s="40"/>
      <c r="O70" s="28"/>
      <c r="P70" s="28"/>
      <c r="Q70" s="28"/>
      <c r="R70" s="28"/>
      <c r="S70" s="28"/>
      <c r="T70" s="22"/>
      <c r="U70" s="28"/>
      <c r="V70" s="28"/>
      <c r="W70" s="182"/>
      <c r="X70" s="23"/>
      <c r="Y70" s="17"/>
      <c r="Z70" s="17"/>
      <c r="AA70" s="22"/>
    </row>
    <row r="71" spans="1:27" ht="18.75" x14ac:dyDescent="0.3">
      <c r="A71" s="23"/>
      <c r="B71" s="44"/>
      <c r="C71" s="30"/>
      <c r="D71" s="30"/>
      <c r="E71" s="30"/>
      <c r="F71" s="40"/>
      <c r="G71" s="42"/>
      <c r="H71" s="28"/>
      <c r="I71" s="40"/>
      <c r="J71" s="40"/>
      <c r="K71" s="28"/>
      <c r="L71" s="28"/>
      <c r="M71" s="28"/>
      <c r="N71" s="40"/>
      <c r="O71" s="28"/>
      <c r="P71" s="28"/>
      <c r="Q71" s="28"/>
      <c r="R71" s="28"/>
      <c r="S71" s="28"/>
      <c r="T71" s="22"/>
      <c r="U71" s="28"/>
      <c r="V71" s="28"/>
      <c r="W71" s="182"/>
      <c r="X71" s="23"/>
      <c r="Y71" s="17"/>
      <c r="Z71" s="17"/>
      <c r="AA71" s="22"/>
    </row>
    <row r="72" spans="1:27" ht="18.75" x14ac:dyDescent="0.3">
      <c r="A72" s="23"/>
      <c r="B72" s="41"/>
      <c r="C72" s="30"/>
      <c r="D72" s="30"/>
      <c r="E72" s="30"/>
      <c r="F72" s="40"/>
      <c r="G72" s="42"/>
      <c r="H72" s="28"/>
      <c r="I72" s="40"/>
      <c r="J72" s="40"/>
      <c r="K72" s="28"/>
      <c r="L72" s="28"/>
      <c r="M72" s="28"/>
      <c r="N72" s="40"/>
      <c r="O72" s="28"/>
      <c r="P72" s="28"/>
      <c r="Q72" s="28"/>
      <c r="R72" s="28"/>
      <c r="S72" s="28"/>
      <c r="T72" s="22"/>
      <c r="U72" s="28"/>
      <c r="V72" s="28"/>
      <c r="W72" s="182"/>
      <c r="X72" s="23"/>
      <c r="Y72" s="17"/>
      <c r="Z72" s="17"/>
      <c r="AA72" s="22"/>
    </row>
    <row r="73" spans="1:27" ht="18.75" x14ac:dyDescent="0.3">
      <c r="A73" s="23"/>
      <c r="B73" s="32"/>
      <c r="C73" s="30"/>
      <c r="D73" s="30"/>
      <c r="E73" s="30"/>
      <c r="F73" s="23"/>
      <c r="G73" s="23"/>
      <c r="H73" s="28"/>
      <c r="I73" s="23"/>
      <c r="J73" s="23"/>
      <c r="K73" s="28"/>
      <c r="L73" s="28"/>
      <c r="M73" s="28"/>
      <c r="N73" s="23"/>
      <c r="O73" s="175"/>
      <c r="P73" s="28"/>
      <c r="Q73" s="28"/>
      <c r="R73" s="28"/>
      <c r="S73" s="175"/>
      <c r="T73" s="22"/>
      <c r="U73" s="29"/>
      <c r="V73" s="28"/>
      <c r="W73" s="182"/>
      <c r="X73" s="182"/>
      <c r="Y73" s="17"/>
      <c r="Z73" s="17"/>
      <c r="AA73" s="22"/>
    </row>
    <row r="74" spans="1:27" ht="18.75" x14ac:dyDescent="0.3">
      <c r="A74" s="23"/>
      <c r="B74" s="41"/>
      <c r="C74" s="30"/>
      <c r="D74" s="30"/>
      <c r="E74" s="30"/>
      <c r="F74" s="40"/>
      <c r="G74" s="42"/>
      <c r="H74" s="28"/>
      <c r="I74" s="40"/>
      <c r="J74" s="40"/>
      <c r="K74" s="28"/>
      <c r="L74" s="28"/>
      <c r="M74" s="28"/>
      <c r="N74" s="40"/>
      <c r="O74" s="28"/>
      <c r="P74" s="28"/>
      <c r="Q74" s="28"/>
      <c r="R74" s="28"/>
      <c r="S74" s="28"/>
      <c r="T74" s="22"/>
      <c r="U74" s="28"/>
      <c r="V74" s="28"/>
      <c r="W74" s="182"/>
      <c r="X74" s="23"/>
      <c r="Y74" s="17"/>
      <c r="Z74" s="17"/>
      <c r="AA74" s="22"/>
    </row>
    <row r="75" spans="1:27" ht="19.5" x14ac:dyDescent="0.35">
      <c r="A75" s="210"/>
      <c r="B75" s="210"/>
      <c r="C75" s="39"/>
      <c r="D75" s="39"/>
      <c r="E75" s="39"/>
      <c r="F75" s="32"/>
      <c r="G75" s="32"/>
      <c r="H75" s="37"/>
      <c r="I75" s="37"/>
      <c r="J75" s="37"/>
      <c r="K75" s="38"/>
      <c r="L75" s="38"/>
      <c r="M75" s="38"/>
      <c r="N75" s="38"/>
      <c r="O75" s="39"/>
      <c r="P75" s="39"/>
      <c r="Q75" s="39"/>
      <c r="R75" s="39"/>
      <c r="S75" s="39"/>
      <c r="T75" s="22"/>
      <c r="U75" s="29"/>
      <c r="V75" s="23"/>
      <c r="W75" s="32"/>
      <c r="X75" s="32"/>
      <c r="Y75" s="17"/>
      <c r="Z75" s="22"/>
      <c r="AA75" s="22"/>
    </row>
    <row r="76" spans="1:27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</sheetData>
  <mergeCells count="35">
    <mergeCell ref="A56:W56"/>
    <mergeCell ref="A66:B66"/>
    <mergeCell ref="A75:B75"/>
    <mergeCell ref="V16:V17"/>
    <mergeCell ref="W16:W17"/>
    <mergeCell ref="X16:X17"/>
    <mergeCell ref="A19:X19"/>
    <mergeCell ref="A29:X29"/>
    <mergeCell ref="A41:X41"/>
    <mergeCell ref="J16:J17"/>
    <mergeCell ref="K16:K17"/>
    <mergeCell ref="L16:M16"/>
    <mergeCell ref="N16:N17"/>
    <mergeCell ref="O16:T16"/>
    <mergeCell ref="U16:U17"/>
    <mergeCell ref="A15:B15"/>
    <mergeCell ref="F15:S15"/>
    <mergeCell ref="A16:A17"/>
    <mergeCell ref="B16:B17"/>
    <mergeCell ref="C16:C17"/>
    <mergeCell ref="D16:D17"/>
    <mergeCell ref="E16:E17"/>
    <mergeCell ref="F16:G16"/>
    <mergeCell ref="H16:H17"/>
    <mergeCell ref="I16:I17"/>
    <mergeCell ref="B10:W14"/>
    <mergeCell ref="V1:X1"/>
    <mergeCell ref="P2:R2"/>
    <mergeCell ref="T2:X2"/>
    <mergeCell ref="T3:W3"/>
    <mergeCell ref="P4:R4"/>
    <mergeCell ref="S4:W4"/>
    <mergeCell ref="O5:R5"/>
    <mergeCell ref="T5:W5"/>
    <mergeCell ref="S8:X8"/>
  </mergeCells>
  <pageMargins left="1.1811023622047245" right="0.31496062992125984" top="0.74803149606299213" bottom="0.74803149606299213" header="0.31496062992125984" footer="0.31496062992125984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L62"/>
  <sheetViews>
    <sheetView topLeftCell="B28" zoomScale="60" zoomScaleNormal="60" workbookViewId="0">
      <selection activeCell="B45" sqref="A45:XFD45"/>
    </sheetView>
  </sheetViews>
  <sheetFormatPr defaultRowHeight="26.25" x14ac:dyDescent="0.4"/>
  <cols>
    <col min="1" max="1" width="10.28515625" style="1" customWidth="1"/>
    <col min="2" max="2" width="50.28515625" style="1" customWidth="1"/>
    <col min="3" max="3" width="37.85546875" style="2" customWidth="1"/>
    <col min="4" max="4" width="36" style="1" customWidth="1"/>
    <col min="5" max="7" width="32.42578125" style="2" bestFit="1" customWidth="1"/>
    <col min="8" max="8" width="35" style="2" customWidth="1"/>
    <col min="9" max="9" width="14.7109375" style="2" customWidth="1"/>
    <col min="10" max="10" width="32.42578125" style="2" bestFit="1" customWidth="1"/>
    <col min="11" max="11" width="14.42578125" style="1" customWidth="1"/>
    <col min="12" max="12" width="15.140625" style="1" customWidth="1"/>
    <col min="13" max="13" width="14.7109375" style="1" customWidth="1"/>
    <col min="14" max="14" width="34.85546875" style="1" customWidth="1"/>
    <col min="15" max="15" width="36.7109375" style="2" customWidth="1"/>
    <col min="16" max="16" width="23.85546875" style="1" customWidth="1"/>
    <col min="17" max="17" width="34.7109375" style="2" customWidth="1"/>
    <col min="18" max="18" width="25.85546875" style="1" bestFit="1" customWidth="1"/>
    <col min="19" max="19" width="36.28515625" style="2" bestFit="1" customWidth="1"/>
    <col min="20" max="20" width="17.5703125" style="1" customWidth="1"/>
    <col min="21" max="21" width="32.42578125" style="2" bestFit="1" customWidth="1"/>
    <col min="22" max="22" width="34.7109375" style="2" customWidth="1"/>
    <col min="23" max="25" width="14.7109375" style="1" bestFit="1" customWidth="1"/>
    <col min="26" max="26" width="17" style="1" customWidth="1"/>
    <col min="27" max="27" width="17.28515625" style="1" customWidth="1"/>
    <col min="28" max="28" width="32.85546875" style="2" customWidth="1"/>
    <col min="29" max="29" width="30.28515625" style="2" customWidth="1"/>
    <col min="30" max="30" width="39.140625" style="1" customWidth="1"/>
    <col min="31" max="16384" width="9.140625" style="1"/>
  </cols>
  <sheetData>
    <row r="2" spans="1:30" x14ac:dyDescent="0.4">
      <c r="S2" s="211"/>
      <c r="T2" s="211"/>
      <c r="U2" s="211"/>
      <c r="V2" s="211"/>
      <c r="W2" s="211"/>
      <c r="X2" s="211"/>
      <c r="Y2" s="211"/>
      <c r="Z2" s="211"/>
      <c r="AA2" s="211"/>
      <c r="AB2" s="211"/>
    </row>
    <row r="3" spans="1:30" x14ac:dyDescent="0.4">
      <c r="A3" s="212" t="s">
        <v>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3"/>
      <c r="W3" s="213"/>
      <c r="X3" s="213"/>
      <c r="Y3" s="213"/>
      <c r="Z3" s="213"/>
      <c r="AA3" s="213"/>
      <c r="AB3" s="213"/>
    </row>
    <row r="4" spans="1:30" x14ac:dyDescent="0.4">
      <c r="A4" s="214" t="s">
        <v>1</v>
      </c>
      <c r="B4" s="214" t="s">
        <v>2</v>
      </c>
      <c r="C4" s="215" t="s">
        <v>3</v>
      </c>
      <c r="D4" s="218" t="s">
        <v>4</v>
      </c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 t="s">
        <v>5</v>
      </c>
      <c r="W4" s="218"/>
      <c r="X4" s="218"/>
      <c r="Y4" s="218"/>
      <c r="Z4" s="218"/>
      <c r="AA4" s="218"/>
      <c r="AB4" s="218"/>
      <c r="AC4" s="218"/>
    </row>
    <row r="5" spans="1:30" x14ac:dyDescent="0.4">
      <c r="A5" s="214"/>
      <c r="B5" s="214"/>
      <c r="C5" s="216"/>
      <c r="D5" s="219" t="s">
        <v>6</v>
      </c>
      <c r="E5" s="220"/>
      <c r="F5" s="220"/>
      <c r="G5" s="220"/>
      <c r="H5" s="220"/>
      <c r="I5" s="220"/>
      <c r="J5" s="220"/>
      <c r="K5" s="221"/>
      <c r="L5" s="222" t="s">
        <v>7</v>
      </c>
      <c r="M5" s="223"/>
      <c r="N5" s="222" t="s">
        <v>8</v>
      </c>
      <c r="O5" s="223"/>
      <c r="P5" s="222" t="s">
        <v>9</v>
      </c>
      <c r="Q5" s="223"/>
      <c r="R5" s="222" t="s">
        <v>10</v>
      </c>
      <c r="S5" s="223"/>
      <c r="T5" s="222" t="s">
        <v>11</v>
      </c>
      <c r="U5" s="223"/>
      <c r="V5" s="228" t="s">
        <v>12</v>
      </c>
      <c r="W5" s="237" t="s">
        <v>13</v>
      </c>
      <c r="X5" s="238"/>
      <c r="Y5" s="237" t="s">
        <v>14</v>
      </c>
      <c r="Z5" s="238"/>
      <c r="AA5" s="228" t="s">
        <v>15</v>
      </c>
      <c r="AB5" s="228" t="s">
        <v>16</v>
      </c>
      <c r="AC5" s="230" t="s">
        <v>117</v>
      </c>
    </row>
    <row r="6" spans="1:30" ht="258.75" x14ac:dyDescent="0.4">
      <c r="A6" s="214"/>
      <c r="B6" s="214"/>
      <c r="C6" s="217"/>
      <c r="D6" s="4" t="s">
        <v>17</v>
      </c>
      <c r="E6" s="4" t="s">
        <v>18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24</v>
      </c>
      <c r="L6" s="224"/>
      <c r="M6" s="225"/>
      <c r="N6" s="224"/>
      <c r="O6" s="225"/>
      <c r="P6" s="224"/>
      <c r="Q6" s="225"/>
      <c r="R6" s="224"/>
      <c r="S6" s="225"/>
      <c r="T6" s="224"/>
      <c r="U6" s="225"/>
      <c r="V6" s="229"/>
      <c r="W6" s="224"/>
      <c r="X6" s="225"/>
      <c r="Y6" s="224"/>
      <c r="Z6" s="225"/>
      <c r="AA6" s="229"/>
      <c r="AB6" s="229"/>
      <c r="AC6" s="230"/>
    </row>
    <row r="7" spans="1:30" x14ac:dyDescent="0.4">
      <c r="A7" s="214"/>
      <c r="B7" s="214"/>
      <c r="C7" s="151" t="s">
        <v>25</v>
      </c>
      <c r="D7" s="130" t="s">
        <v>25</v>
      </c>
      <c r="E7" s="150" t="s">
        <v>25</v>
      </c>
      <c r="F7" s="152" t="s">
        <v>25</v>
      </c>
      <c r="G7" s="152" t="s">
        <v>25</v>
      </c>
      <c r="H7" s="152" t="s">
        <v>25</v>
      </c>
      <c r="I7" s="152" t="s">
        <v>25</v>
      </c>
      <c r="J7" s="152" t="s">
        <v>25</v>
      </c>
      <c r="K7" s="130" t="s">
        <v>25</v>
      </c>
      <c r="L7" s="130" t="s">
        <v>26</v>
      </c>
      <c r="M7" s="130" t="s">
        <v>25</v>
      </c>
      <c r="N7" s="130" t="s">
        <v>27</v>
      </c>
      <c r="O7" s="152" t="s">
        <v>25</v>
      </c>
      <c r="P7" s="130" t="s">
        <v>27</v>
      </c>
      <c r="Q7" s="152" t="s">
        <v>25</v>
      </c>
      <c r="R7" s="130" t="s">
        <v>27</v>
      </c>
      <c r="S7" s="151" t="s">
        <v>25</v>
      </c>
      <c r="T7" s="130" t="s">
        <v>28</v>
      </c>
      <c r="U7" s="152" t="s">
        <v>25</v>
      </c>
      <c r="V7" s="151" t="s">
        <v>25</v>
      </c>
      <c r="W7" s="130" t="s">
        <v>27</v>
      </c>
      <c r="X7" s="130" t="s">
        <v>25</v>
      </c>
      <c r="Y7" s="130" t="s">
        <v>27</v>
      </c>
      <c r="Z7" s="130" t="s">
        <v>25</v>
      </c>
      <c r="AA7" s="130" t="s">
        <v>25</v>
      </c>
      <c r="AB7" s="151" t="s">
        <v>29</v>
      </c>
      <c r="AC7" s="155" t="s">
        <v>25</v>
      </c>
    </row>
    <row r="8" spans="1:30" x14ac:dyDescent="0.4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10</v>
      </c>
      <c r="K8" s="98">
        <v>11</v>
      </c>
      <c r="L8" s="98">
        <v>12</v>
      </c>
      <c r="M8" s="98">
        <v>13</v>
      </c>
      <c r="N8" s="98">
        <v>14</v>
      </c>
      <c r="O8" s="98">
        <v>15</v>
      </c>
      <c r="P8" s="98">
        <v>16</v>
      </c>
      <c r="Q8" s="98">
        <v>17</v>
      </c>
      <c r="R8" s="98">
        <v>18</v>
      </c>
      <c r="S8" s="98">
        <v>19</v>
      </c>
      <c r="T8" s="98">
        <v>20</v>
      </c>
      <c r="U8" s="98">
        <v>21</v>
      </c>
      <c r="V8" s="98">
        <v>22</v>
      </c>
      <c r="W8" s="98">
        <v>23</v>
      </c>
      <c r="X8" s="98">
        <v>24</v>
      </c>
      <c r="Y8" s="98">
        <v>25</v>
      </c>
      <c r="Z8" s="98">
        <v>26</v>
      </c>
      <c r="AA8" s="98">
        <v>27</v>
      </c>
      <c r="AB8" s="98">
        <v>28</v>
      </c>
      <c r="AC8" s="155">
        <v>29</v>
      </c>
    </row>
    <row r="9" spans="1:30" x14ac:dyDescent="0.4">
      <c r="A9" s="231">
        <v>2020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3"/>
    </row>
    <row r="10" spans="1:30" s="2" customFormat="1" x14ac:dyDescent="0.4">
      <c r="A10" s="69">
        <v>1</v>
      </c>
      <c r="B10" s="99" t="s">
        <v>30</v>
      </c>
      <c r="C10" s="5">
        <f>SUM(J10+V10+AB10+AC10)</f>
        <v>4303713.466</v>
      </c>
      <c r="D10" s="5">
        <f>J10</f>
        <v>3787647.7760000005</v>
      </c>
      <c r="E10" s="5" t="s">
        <v>111</v>
      </c>
      <c r="F10" s="5" t="s">
        <v>111</v>
      </c>
      <c r="G10" s="5" t="s">
        <v>111</v>
      </c>
      <c r="H10" s="5" t="s">
        <v>111</v>
      </c>
      <c r="I10" s="5" t="s">
        <v>111</v>
      </c>
      <c r="J10" s="5">
        <f>690.32*'Разд 1'!L20</f>
        <v>3787647.7760000005</v>
      </c>
      <c r="K10" s="5" t="s">
        <v>111</v>
      </c>
      <c r="L10" s="5" t="s">
        <v>111</v>
      </c>
      <c r="M10" s="5" t="s">
        <v>111</v>
      </c>
      <c r="N10" s="5" t="s">
        <v>111</v>
      </c>
      <c r="O10" s="5" t="s">
        <v>111</v>
      </c>
      <c r="P10" s="5" t="s">
        <v>111</v>
      </c>
      <c r="Q10" s="5" t="s">
        <v>111</v>
      </c>
      <c r="R10" s="70" t="s">
        <v>111</v>
      </c>
      <c r="S10" s="5" t="s">
        <v>111</v>
      </c>
      <c r="T10" s="5" t="s">
        <v>111</v>
      </c>
      <c r="U10" s="5" t="s">
        <v>111</v>
      </c>
      <c r="V10" s="5">
        <v>56814.71</v>
      </c>
      <c r="W10" s="5" t="s">
        <v>111</v>
      </c>
      <c r="X10" s="5" t="s">
        <v>111</v>
      </c>
      <c r="Y10" s="5" t="s">
        <v>111</v>
      </c>
      <c r="Z10" s="5" t="s">
        <v>111</v>
      </c>
      <c r="AA10" s="5" t="s">
        <v>111</v>
      </c>
      <c r="AB10" s="5">
        <v>437250.98</v>
      </c>
      <c r="AC10" s="5">
        <v>22000</v>
      </c>
      <c r="AD10" s="72"/>
    </row>
    <row r="11" spans="1:30" s="2" customFormat="1" x14ac:dyDescent="0.4">
      <c r="A11" s="69">
        <v>2</v>
      </c>
      <c r="B11" s="99" t="s">
        <v>31</v>
      </c>
      <c r="C11" s="5">
        <v>2462053.77</v>
      </c>
      <c r="D11" s="5">
        <f>J11</f>
        <v>2279022.4480000003</v>
      </c>
      <c r="E11" s="5" t="s">
        <v>111</v>
      </c>
      <c r="F11" s="5" t="s">
        <v>111</v>
      </c>
      <c r="G11" s="5" t="s">
        <v>111</v>
      </c>
      <c r="H11" s="5" t="s">
        <v>111</v>
      </c>
      <c r="I11" s="5" t="s">
        <v>111</v>
      </c>
      <c r="J11" s="5">
        <f>690.32*3301.4</f>
        <v>2279022.4480000003</v>
      </c>
      <c r="K11" s="5" t="s">
        <v>111</v>
      </c>
      <c r="L11" s="5" t="s">
        <v>111</v>
      </c>
      <c r="M11" s="5" t="s">
        <v>111</v>
      </c>
      <c r="N11" s="70" t="s">
        <v>111</v>
      </c>
      <c r="O11" s="157" t="s">
        <v>111</v>
      </c>
      <c r="P11" s="5" t="s">
        <v>111</v>
      </c>
      <c r="Q11" s="5" t="s">
        <v>111</v>
      </c>
      <c r="R11" s="70" t="s">
        <v>111</v>
      </c>
      <c r="S11" s="5" t="s">
        <v>111</v>
      </c>
      <c r="T11" s="5" t="s">
        <v>111</v>
      </c>
      <c r="U11" s="5" t="s">
        <v>111</v>
      </c>
      <c r="V11" s="5">
        <f>J11*1.5%</f>
        <v>34185.336720000007</v>
      </c>
      <c r="W11" s="5" t="s">
        <v>111</v>
      </c>
      <c r="X11" s="5" t="s">
        <v>111</v>
      </c>
      <c r="Y11" s="5" t="s">
        <v>111</v>
      </c>
      <c r="Z11" s="5" t="s">
        <v>111</v>
      </c>
      <c r="AA11" s="5" t="s">
        <v>111</v>
      </c>
      <c r="AB11" s="5">
        <v>126845.98</v>
      </c>
      <c r="AC11" s="5">
        <v>22000</v>
      </c>
      <c r="AD11" s="72"/>
    </row>
    <row r="12" spans="1:30" s="2" customFormat="1" x14ac:dyDescent="0.4">
      <c r="A12" s="69">
        <v>3</v>
      </c>
      <c r="B12" s="99" t="s">
        <v>32</v>
      </c>
      <c r="C12" s="5">
        <f>AB12+AC12</f>
        <v>175905.18</v>
      </c>
      <c r="D12" s="5" t="s">
        <v>111</v>
      </c>
      <c r="E12" s="5" t="s">
        <v>111</v>
      </c>
      <c r="F12" s="5" t="s">
        <v>111</v>
      </c>
      <c r="G12" s="5" t="s">
        <v>111</v>
      </c>
      <c r="H12" s="5" t="s">
        <v>111</v>
      </c>
      <c r="I12" s="5" t="s">
        <v>111</v>
      </c>
      <c r="J12" s="5" t="s">
        <v>111</v>
      </c>
      <c r="K12" s="5" t="s">
        <v>111</v>
      </c>
      <c r="L12" s="5" t="s">
        <v>111</v>
      </c>
      <c r="M12" s="5" t="s">
        <v>111</v>
      </c>
      <c r="N12" s="5" t="s">
        <v>111</v>
      </c>
      <c r="O12" s="5" t="s">
        <v>111</v>
      </c>
      <c r="P12" s="5" t="s">
        <v>111</v>
      </c>
      <c r="Q12" s="5" t="s">
        <v>111</v>
      </c>
      <c r="R12" s="70" t="s">
        <v>111</v>
      </c>
      <c r="S12" s="5" t="s">
        <v>111</v>
      </c>
      <c r="T12" s="5" t="s">
        <v>111</v>
      </c>
      <c r="U12" s="5" t="s">
        <v>111</v>
      </c>
      <c r="V12" s="5" t="s">
        <v>111</v>
      </c>
      <c r="W12" s="5" t="s">
        <v>111</v>
      </c>
      <c r="X12" s="5" t="s">
        <v>111</v>
      </c>
      <c r="Y12" s="5" t="s">
        <v>111</v>
      </c>
      <c r="Z12" s="5" t="s">
        <v>111</v>
      </c>
      <c r="AA12" s="5" t="s">
        <v>111</v>
      </c>
      <c r="AB12" s="5">
        <v>153905.18</v>
      </c>
      <c r="AC12" s="5">
        <v>22000</v>
      </c>
      <c r="AD12" s="72"/>
    </row>
    <row r="13" spans="1:30" s="2" customFormat="1" x14ac:dyDescent="0.4">
      <c r="A13" s="69">
        <v>4</v>
      </c>
      <c r="B13" s="99" t="s">
        <v>34</v>
      </c>
      <c r="C13" s="5">
        <f>AB13+AC13</f>
        <v>569303.53</v>
      </c>
      <c r="D13" s="5" t="s">
        <v>111</v>
      </c>
      <c r="E13" s="5" t="s">
        <v>111</v>
      </c>
      <c r="F13" s="5" t="s">
        <v>111</v>
      </c>
      <c r="G13" s="5" t="s">
        <v>111</v>
      </c>
      <c r="H13" s="5" t="s">
        <v>111</v>
      </c>
      <c r="I13" s="5" t="s">
        <v>111</v>
      </c>
      <c r="J13" s="5" t="s">
        <v>111</v>
      </c>
      <c r="K13" s="5" t="s">
        <v>111</v>
      </c>
      <c r="L13" s="5" t="s">
        <v>111</v>
      </c>
      <c r="M13" s="5" t="s">
        <v>111</v>
      </c>
      <c r="N13" s="5" t="s">
        <v>111</v>
      </c>
      <c r="O13" s="5" t="s">
        <v>111</v>
      </c>
      <c r="P13" s="5" t="s">
        <v>111</v>
      </c>
      <c r="Q13" s="5" t="s">
        <v>111</v>
      </c>
      <c r="R13" s="70" t="s">
        <v>111</v>
      </c>
      <c r="S13" s="5" t="s">
        <v>111</v>
      </c>
      <c r="T13" s="5" t="s">
        <v>111</v>
      </c>
      <c r="U13" s="5" t="s">
        <v>111</v>
      </c>
      <c r="V13" s="163">
        <v>0</v>
      </c>
      <c r="W13" s="5" t="s">
        <v>111</v>
      </c>
      <c r="X13" s="5" t="s">
        <v>111</v>
      </c>
      <c r="Y13" s="5" t="s">
        <v>111</v>
      </c>
      <c r="Z13" s="5" t="s">
        <v>111</v>
      </c>
      <c r="AA13" s="5" t="s">
        <v>111</v>
      </c>
      <c r="AB13" s="5">
        <v>547303.53</v>
      </c>
      <c r="AC13" s="5">
        <v>22000</v>
      </c>
      <c r="AD13" s="72"/>
    </row>
    <row r="14" spans="1:30" s="2" customFormat="1" x14ac:dyDescent="0.4">
      <c r="A14" s="69">
        <v>5</v>
      </c>
      <c r="B14" s="99" t="s">
        <v>35</v>
      </c>
      <c r="C14" s="5">
        <f>S14+V14+AB14+AC14</f>
        <v>9611506.9278999995</v>
      </c>
      <c r="D14" s="5">
        <f>S14</f>
        <v>9282637.8599999994</v>
      </c>
      <c r="E14" s="5" t="s">
        <v>111</v>
      </c>
      <c r="F14" s="5" t="s">
        <v>111</v>
      </c>
      <c r="G14" s="5" t="s">
        <v>111</v>
      </c>
      <c r="H14" s="5" t="s">
        <v>111</v>
      </c>
      <c r="I14" s="5" t="s">
        <v>111</v>
      </c>
      <c r="J14" s="5" t="s">
        <v>111</v>
      </c>
      <c r="K14" s="5" t="s">
        <v>111</v>
      </c>
      <c r="L14" s="5" t="s">
        <v>111</v>
      </c>
      <c r="M14" s="5" t="s">
        <v>111</v>
      </c>
      <c r="N14" s="5" t="s">
        <v>111</v>
      </c>
      <c r="O14" s="5" t="s">
        <v>111</v>
      </c>
      <c r="P14" s="5" t="s">
        <v>111</v>
      </c>
      <c r="Q14" s="5" t="s">
        <v>111</v>
      </c>
      <c r="R14" s="70" t="s">
        <v>111</v>
      </c>
      <c r="S14" s="5">
        <v>9282637.8599999994</v>
      </c>
      <c r="T14" s="5" t="s">
        <v>111</v>
      </c>
      <c r="U14" s="5" t="s">
        <v>111</v>
      </c>
      <c r="V14" s="5">
        <v>139239.56789999999</v>
      </c>
      <c r="W14" s="5" t="s">
        <v>111</v>
      </c>
      <c r="X14" s="5" t="s">
        <v>111</v>
      </c>
      <c r="Y14" s="5" t="s">
        <v>111</v>
      </c>
      <c r="Z14" s="5" t="s">
        <v>111</v>
      </c>
      <c r="AA14" s="5" t="s">
        <v>111</v>
      </c>
      <c r="AB14" s="5">
        <v>167629.5</v>
      </c>
      <c r="AC14" s="5">
        <v>22000</v>
      </c>
      <c r="AD14" s="72"/>
    </row>
    <row r="15" spans="1:30" s="2" customFormat="1" x14ac:dyDescent="0.4">
      <c r="A15" s="69">
        <v>6</v>
      </c>
      <c r="B15" s="99" t="s">
        <v>36</v>
      </c>
      <c r="C15" s="5">
        <f>O15+V15</f>
        <v>19265951.777170002</v>
      </c>
      <c r="D15" s="5">
        <f>O15</f>
        <v>18981233.278000001</v>
      </c>
      <c r="E15" s="5" t="s">
        <v>111</v>
      </c>
      <c r="F15" s="5" t="s">
        <v>111</v>
      </c>
      <c r="G15" s="5" t="s">
        <v>111</v>
      </c>
      <c r="H15" s="5" t="s">
        <v>111</v>
      </c>
      <c r="I15" s="5" t="s">
        <v>111</v>
      </c>
      <c r="J15" s="5" t="s">
        <v>111</v>
      </c>
      <c r="K15" s="5" t="s">
        <v>111</v>
      </c>
      <c r="L15" s="5" t="s">
        <v>111</v>
      </c>
      <c r="M15" s="5" t="s">
        <v>111</v>
      </c>
      <c r="N15" s="70" t="s">
        <v>111</v>
      </c>
      <c r="O15" s="5">
        <f>5975.33*'Разд 1'!L25</f>
        <v>18981233.278000001</v>
      </c>
      <c r="P15" s="5" t="s">
        <v>111</v>
      </c>
      <c r="Q15" s="5" t="s">
        <v>111</v>
      </c>
      <c r="R15" s="70" t="s">
        <v>111</v>
      </c>
      <c r="S15" s="5" t="s">
        <v>111</v>
      </c>
      <c r="T15" s="5" t="s">
        <v>111</v>
      </c>
      <c r="U15" s="5" t="s">
        <v>111</v>
      </c>
      <c r="V15" s="5">
        <f>O15*1.5%</f>
        <v>284718.49917000002</v>
      </c>
      <c r="W15" s="5" t="s">
        <v>111</v>
      </c>
      <c r="X15" s="5" t="s">
        <v>111</v>
      </c>
      <c r="Y15" s="5" t="s">
        <v>111</v>
      </c>
      <c r="Z15" s="5" t="s">
        <v>111</v>
      </c>
      <c r="AA15" s="5" t="s">
        <v>111</v>
      </c>
      <c r="AB15" s="5" t="s">
        <v>111</v>
      </c>
      <c r="AC15" s="5" t="s">
        <v>111</v>
      </c>
    </row>
    <row r="16" spans="1:30" s="2" customFormat="1" x14ac:dyDescent="0.4">
      <c r="A16" s="69">
        <v>7</v>
      </c>
      <c r="B16" s="99" t="s">
        <v>37</v>
      </c>
      <c r="C16" s="5">
        <f>D16+V16</f>
        <v>20664349.586099997</v>
      </c>
      <c r="D16" s="5">
        <f>O16</f>
        <v>20358965.116099998</v>
      </c>
      <c r="E16" s="5" t="s">
        <v>111</v>
      </c>
      <c r="F16" s="5" t="s">
        <v>111</v>
      </c>
      <c r="G16" s="5" t="s">
        <v>111</v>
      </c>
      <c r="H16" s="5" t="s">
        <v>111</v>
      </c>
      <c r="I16" s="5" t="s">
        <v>111</v>
      </c>
      <c r="J16" s="5" t="s">
        <v>111</v>
      </c>
      <c r="K16" s="5" t="s">
        <v>111</v>
      </c>
      <c r="L16" s="5" t="s">
        <v>111</v>
      </c>
      <c r="M16" s="5" t="s">
        <v>111</v>
      </c>
      <c r="N16" s="70" t="s">
        <v>111</v>
      </c>
      <c r="O16" s="5">
        <f>5975.33*'Разд 1'!L26</f>
        <v>20358965.116099998</v>
      </c>
      <c r="P16" s="5" t="s">
        <v>111</v>
      </c>
      <c r="Q16" s="5" t="s">
        <v>111</v>
      </c>
      <c r="R16" s="70" t="s">
        <v>111</v>
      </c>
      <c r="S16" s="5"/>
      <c r="T16" s="5" t="s">
        <v>111</v>
      </c>
      <c r="U16" s="5" t="s">
        <v>111</v>
      </c>
      <c r="V16" s="5">
        <v>305384.46999999997</v>
      </c>
      <c r="W16" s="5" t="s">
        <v>111</v>
      </c>
      <c r="X16" s="5" t="s">
        <v>111</v>
      </c>
      <c r="Y16" s="5" t="s">
        <v>111</v>
      </c>
      <c r="Z16" s="5" t="s">
        <v>111</v>
      </c>
      <c r="AA16" s="5" t="s">
        <v>111</v>
      </c>
      <c r="AB16" s="5" t="s">
        <v>111</v>
      </c>
      <c r="AC16" s="5" t="s">
        <v>111</v>
      </c>
    </row>
    <row r="17" spans="1:30" s="2" customFormat="1" x14ac:dyDescent="0.4">
      <c r="A17" s="69">
        <v>9</v>
      </c>
      <c r="B17" s="99" t="s">
        <v>105</v>
      </c>
      <c r="C17" s="5">
        <f>S17+V17</f>
        <v>7245808.8286500005</v>
      </c>
      <c r="D17" s="5">
        <f>S17</f>
        <v>7138727.9100000001</v>
      </c>
      <c r="E17" s="5" t="s">
        <v>111</v>
      </c>
      <c r="F17" s="5" t="s">
        <v>111</v>
      </c>
      <c r="G17" s="5" t="s">
        <v>111</v>
      </c>
      <c r="H17" s="5" t="s">
        <v>111</v>
      </c>
      <c r="I17" s="5" t="s">
        <v>111</v>
      </c>
      <c r="J17" s="5" t="s">
        <v>111</v>
      </c>
      <c r="K17" s="5" t="s">
        <v>111</v>
      </c>
      <c r="L17" s="5" t="s">
        <v>111</v>
      </c>
      <c r="M17" s="5" t="s">
        <v>111</v>
      </c>
      <c r="N17" s="70" t="s">
        <v>111</v>
      </c>
      <c r="O17" s="5" t="s">
        <v>111</v>
      </c>
      <c r="P17" s="5" t="s">
        <v>111</v>
      </c>
      <c r="Q17" s="5" t="s">
        <v>111</v>
      </c>
      <c r="R17" s="70" t="s">
        <v>111</v>
      </c>
      <c r="S17" s="5">
        <v>7138727.9100000001</v>
      </c>
      <c r="T17" s="5" t="s">
        <v>111</v>
      </c>
      <c r="U17" s="5" t="s">
        <v>111</v>
      </c>
      <c r="V17" s="5">
        <f>S17*1.5%</f>
        <v>107080.91864999999</v>
      </c>
      <c r="W17" s="5" t="s">
        <v>111</v>
      </c>
      <c r="X17" s="5" t="s">
        <v>111</v>
      </c>
      <c r="Y17" s="5" t="s">
        <v>111</v>
      </c>
      <c r="Z17" s="5" t="s">
        <v>111</v>
      </c>
      <c r="AA17" s="5" t="s">
        <v>111</v>
      </c>
      <c r="AB17" s="5"/>
      <c r="AC17" s="5"/>
      <c r="AD17" s="72"/>
    </row>
    <row r="18" spans="1:30" s="2" customFormat="1" x14ac:dyDescent="0.4">
      <c r="A18" s="75"/>
      <c r="B18" s="75" t="s">
        <v>40</v>
      </c>
      <c r="C18" s="164">
        <v>64298593.079999998</v>
      </c>
      <c r="D18" s="76">
        <f>ROUND(D10+D11+D14+D15+D16+D17,2)</f>
        <v>61828234.390000001</v>
      </c>
      <c r="E18" s="76" t="s">
        <v>111</v>
      </c>
      <c r="F18" s="76" t="s">
        <v>111</v>
      </c>
      <c r="G18" s="76" t="s">
        <v>111</v>
      </c>
      <c r="H18" s="76" t="s">
        <v>111</v>
      </c>
      <c r="I18" s="76" t="s">
        <v>111</v>
      </c>
      <c r="J18" s="76">
        <v>6066670.2300000004</v>
      </c>
      <c r="K18" s="76" t="s">
        <v>111</v>
      </c>
      <c r="L18" s="76" t="s">
        <v>111</v>
      </c>
      <c r="M18" s="76" t="s">
        <v>111</v>
      </c>
      <c r="N18" s="76" t="s">
        <v>111</v>
      </c>
      <c r="O18" s="76">
        <v>39340198.399999999</v>
      </c>
      <c r="P18" s="76" t="s">
        <v>111</v>
      </c>
      <c r="Q18" s="76" t="s">
        <v>111</v>
      </c>
      <c r="R18" s="76" t="s">
        <v>111</v>
      </c>
      <c r="S18" s="76">
        <f>ROUND(S14+S17,2)</f>
        <v>16421365.77</v>
      </c>
      <c r="T18" s="76" t="s">
        <v>111</v>
      </c>
      <c r="U18" s="76" t="s">
        <v>111</v>
      </c>
      <c r="V18" s="76">
        <f>ROUND(V10+V11+V14+V15+V16+V17,2)</f>
        <v>927423.5</v>
      </c>
      <c r="W18" s="76" t="s">
        <v>111</v>
      </c>
      <c r="X18" s="76" t="s">
        <v>111</v>
      </c>
      <c r="Y18" s="76" t="s">
        <v>111</v>
      </c>
      <c r="Z18" s="76" t="s">
        <v>111</v>
      </c>
      <c r="AA18" s="76" t="s">
        <v>111</v>
      </c>
      <c r="AB18" s="76">
        <f>SUM(AB10:AB17)</f>
        <v>1432935.17</v>
      </c>
      <c r="AC18" s="76">
        <f>SUM(AC10:AC17)</f>
        <v>110000</v>
      </c>
    </row>
    <row r="19" spans="1:30" s="2" customFormat="1" ht="27.75" customHeight="1" x14ac:dyDescent="0.4">
      <c r="A19" s="234">
        <v>2021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5"/>
    </row>
    <row r="20" spans="1:30" s="2" customFormat="1" x14ac:dyDescent="0.4">
      <c r="A20" s="77">
        <v>1</v>
      </c>
      <c r="B20" s="99" t="s">
        <v>41</v>
      </c>
      <c r="C20" s="71">
        <f>AB20+AC20</f>
        <v>254792.32000000001</v>
      </c>
      <c r="D20" s="71" t="s">
        <v>111</v>
      </c>
      <c r="E20" s="71" t="s">
        <v>111</v>
      </c>
      <c r="F20" s="71" t="s">
        <v>111</v>
      </c>
      <c r="G20" s="71" t="s">
        <v>111</v>
      </c>
      <c r="H20" s="71" t="s">
        <v>111</v>
      </c>
      <c r="I20" s="71" t="s">
        <v>111</v>
      </c>
      <c r="J20" s="71" t="s">
        <v>111</v>
      </c>
      <c r="K20" s="71" t="s">
        <v>111</v>
      </c>
      <c r="L20" s="71" t="s">
        <v>111</v>
      </c>
      <c r="M20" s="71" t="s">
        <v>111</v>
      </c>
      <c r="N20" s="71" t="s">
        <v>111</v>
      </c>
      <c r="O20" s="71" t="s">
        <v>111</v>
      </c>
      <c r="P20" s="71" t="s">
        <v>111</v>
      </c>
      <c r="Q20" s="71" t="s">
        <v>111</v>
      </c>
      <c r="R20" s="71" t="s">
        <v>111</v>
      </c>
      <c r="S20" s="5" t="s">
        <v>111</v>
      </c>
      <c r="T20" s="71" t="s">
        <v>111</v>
      </c>
      <c r="U20" s="78" t="s">
        <v>111</v>
      </c>
      <c r="V20" s="71" t="s">
        <v>111</v>
      </c>
      <c r="W20" s="71" t="s">
        <v>111</v>
      </c>
      <c r="X20" s="71" t="s">
        <v>111</v>
      </c>
      <c r="Y20" s="71" t="s">
        <v>111</v>
      </c>
      <c r="Z20" s="71" t="s">
        <v>111</v>
      </c>
      <c r="AA20" s="71" t="s">
        <v>111</v>
      </c>
      <c r="AB20" s="5">
        <v>234317.38</v>
      </c>
      <c r="AC20" s="5">
        <v>20474.939999999999</v>
      </c>
      <c r="AD20" s="72"/>
    </row>
    <row r="21" spans="1:30" s="2" customFormat="1" x14ac:dyDescent="0.4">
      <c r="A21" s="77">
        <v>2</v>
      </c>
      <c r="B21" s="99" t="s">
        <v>39</v>
      </c>
      <c r="C21" s="71">
        <f>AB21+AC21</f>
        <v>128223.92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5"/>
      <c r="T21" s="71"/>
      <c r="U21" s="78"/>
      <c r="V21" s="71"/>
      <c r="W21" s="71"/>
      <c r="X21" s="71"/>
      <c r="Y21" s="71"/>
      <c r="Z21" s="71"/>
      <c r="AA21" s="71"/>
      <c r="AB21" s="5">
        <v>106223.92</v>
      </c>
      <c r="AC21" s="5">
        <v>22000</v>
      </c>
      <c r="AD21" s="72"/>
    </row>
    <row r="22" spans="1:30" s="2" customFormat="1" x14ac:dyDescent="0.4">
      <c r="A22" s="77">
        <v>3</v>
      </c>
      <c r="B22" s="99" t="s">
        <v>114</v>
      </c>
      <c r="C22" s="71">
        <v>9896029</v>
      </c>
      <c r="D22" s="71">
        <v>9433046.8699999992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>
        <v>9433046.8699999992</v>
      </c>
      <c r="P22" s="71"/>
      <c r="Q22" s="71"/>
      <c r="R22" s="71"/>
      <c r="S22" s="5"/>
      <c r="T22" s="71"/>
      <c r="U22" s="78"/>
      <c r="V22" s="71">
        <v>141495.70000000001</v>
      </c>
      <c r="W22" s="71"/>
      <c r="X22" s="71"/>
      <c r="Y22" s="71"/>
      <c r="Z22" s="71"/>
      <c r="AA22" s="71"/>
      <c r="AB22" s="5">
        <v>307155.68</v>
      </c>
      <c r="AC22" s="5">
        <v>14330.75</v>
      </c>
    </row>
    <row r="23" spans="1:30" s="2" customFormat="1" x14ac:dyDescent="0.4">
      <c r="A23" s="77">
        <v>4</v>
      </c>
      <c r="B23" s="99" t="s">
        <v>42</v>
      </c>
      <c r="C23" s="71">
        <f>AB23+AC23</f>
        <v>245954.67</v>
      </c>
      <c r="D23" s="71" t="s">
        <v>111</v>
      </c>
      <c r="E23" s="71" t="s">
        <v>111</v>
      </c>
      <c r="F23" s="71" t="s">
        <v>111</v>
      </c>
      <c r="G23" s="71" t="s">
        <v>111</v>
      </c>
      <c r="H23" s="71" t="s">
        <v>111</v>
      </c>
      <c r="I23" s="71" t="s">
        <v>111</v>
      </c>
      <c r="J23" s="71" t="s">
        <v>111</v>
      </c>
      <c r="K23" s="71" t="s">
        <v>111</v>
      </c>
      <c r="L23" s="71" t="s">
        <v>111</v>
      </c>
      <c r="M23" s="71" t="s">
        <v>111</v>
      </c>
      <c r="N23" s="71" t="s">
        <v>111</v>
      </c>
      <c r="O23" s="71" t="s">
        <v>111</v>
      </c>
      <c r="P23" s="71" t="s">
        <v>111</v>
      </c>
      <c r="Q23" s="71" t="s">
        <v>111</v>
      </c>
      <c r="R23" s="71" t="s">
        <v>111</v>
      </c>
      <c r="S23" s="5" t="s">
        <v>111</v>
      </c>
      <c r="T23" s="71" t="s">
        <v>111</v>
      </c>
      <c r="U23" s="78" t="s">
        <v>111</v>
      </c>
      <c r="V23" s="71" t="s">
        <v>111</v>
      </c>
      <c r="W23" s="71" t="s">
        <v>111</v>
      </c>
      <c r="X23" s="71" t="s">
        <v>111</v>
      </c>
      <c r="Y23" s="71" t="s">
        <v>111</v>
      </c>
      <c r="Z23" s="71" t="s">
        <v>111</v>
      </c>
      <c r="AA23" s="71" t="s">
        <v>111</v>
      </c>
      <c r="AB23" s="5">
        <v>226189.92</v>
      </c>
      <c r="AC23" s="5">
        <v>19764.75</v>
      </c>
      <c r="AD23" s="72"/>
    </row>
    <row r="24" spans="1:30" s="2" customFormat="1" x14ac:dyDescent="0.4">
      <c r="A24" s="77">
        <v>5</v>
      </c>
      <c r="B24" s="99" t="s">
        <v>43</v>
      </c>
      <c r="C24" s="71">
        <v>24757166.52</v>
      </c>
      <c r="D24" s="71">
        <f>O24</f>
        <v>24391297.059999999</v>
      </c>
      <c r="E24" s="71" t="s">
        <v>111</v>
      </c>
      <c r="F24" s="71" t="s">
        <v>111</v>
      </c>
      <c r="G24" s="71" t="s">
        <v>111</v>
      </c>
      <c r="H24" s="71" t="s">
        <v>111</v>
      </c>
      <c r="I24" s="71" t="s">
        <v>111</v>
      </c>
      <c r="J24" s="71" t="s">
        <v>111</v>
      </c>
      <c r="K24" s="71" t="s">
        <v>111</v>
      </c>
      <c r="L24" s="71" t="s">
        <v>111</v>
      </c>
      <c r="M24" s="71" t="s">
        <v>111</v>
      </c>
      <c r="N24" s="71" t="s">
        <v>111</v>
      </c>
      <c r="O24" s="158">
        <f>5975.33*'Разд 1'!L34</f>
        <v>24391297.059999999</v>
      </c>
      <c r="P24" s="71" t="s">
        <v>111</v>
      </c>
      <c r="Q24" s="71" t="s">
        <v>111</v>
      </c>
      <c r="R24" s="71" t="s">
        <v>111</v>
      </c>
      <c r="S24" s="5" t="s">
        <v>111</v>
      </c>
      <c r="T24" s="71" t="s">
        <v>111</v>
      </c>
      <c r="U24" s="78" t="s">
        <v>111</v>
      </c>
      <c r="V24" s="5">
        <v>365869.46</v>
      </c>
      <c r="W24" s="71" t="s">
        <v>111</v>
      </c>
      <c r="X24" s="71" t="s">
        <v>111</v>
      </c>
      <c r="Y24" s="71" t="s">
        <v>111</v>
      </c>
      <c r="Z24" s="71" t="s">
        <v>111</v>
      </c>
      <c r="AA24" s="71" t="s">
        <v>111</v>
      </c>
      <c r="AB24" s="5" t="s">
        <v>111</v>
      </c>
      <c r="AC24" s="5" t="s">
        <v>111</v>
      </c>
    </row>
    <row r="25" spans="1:30" s="2" customFormat="1" x14ac:dyDescent="0.4">
      <c r="A25" s="77">
        <v>6</v>
      </c>
      <c r="B25" s="100" t="s">
        <v>38</v>
      </c>
      <c r="C25" s="154">
        <v>241081.26</v>
      </c>
      <c r="D25" s="154">
        <v>241081.26</v>
      </c>
      <c r="E25" s="71" t="s">
        <v>111</v>
      </c>
      <c r="F25" s="71" t="s">
        <v>111</v>
      </c>
      <c r="G25" s="71" t="s">
        <v>111</v>
      </c>
      <c r="H25" s="71" t="s">
        <v>111</v>
      </c>
      <c r="I25" s="71" t="s">
        <v>111</v>
      </c>
      <c r="J25" s="71" t="s">
        <v>111</v>
      </c>
      <c r="K25" s="71" t="s">
        <v>111</v>
      </c>
      <c r="L25" s="71" t="s">
        <v>111</v>
      </c>
      <c r="M25" s="71" t="s">
        <v>111</v>
      </c>
      <c r="N25" s="71" t="s">
        <v>111</v>
      </c>
      <c r="O25" s="71" t="s">
        <v>111</v>
      </c>
      <c r="P25" s="71" t="s">
        <v>111</v>
      </c>
      <c r="Q25" s="71" t="s">
        <v>111</v>
      </c>
      <c r="R25" s="71" t="s">
        <v>111</v>
      </c>
      <c r="S25" s="5" t="s">
        <v>111</v>
      </c>
      <c r="T25" s="71" t="s">
        <v>111</v>
      </c>
      <c r="U25" s="78" t="s">
        <v>111</v>
      </c>
      <c r="V25" s="71" t="s">
        <v>111</v>
      </c>
      <c r="W25" s="71" t="s">
        <v>111</v>
      </c>
      <c r="X25" s="71" t="s">
        <v>111</v>
      </c>
      <c r="Y25" s="71" t="s">
        <v>111</v>
      </c>
      <c r="Z25" s="71" t="s">
        <v>111</v>
      </c>
      <c r="AA25" s="71" t="s">
        <v>111</v>
      </c>
      <c r="AB25" s="154">
        <v>241081.26</v>
      </c>
      <c r="AC25" s="5" t="s">
        <v>111</v>
      </c>
      <c r="AD25" s="72"/>
    </row>
    <row r="26" spans="1:30" s="2" customFormat="1" x14ac:dyDescent="0.4">
      <c r="A26" s="77">
        <v>7</v>
      </c>
      <c r="B26" s="101" t="s">
        <v>44</v>
      </c>
      <c r="C26" s="154">
        <f>AB26+AC26</f>
        <v>1144404.21</v>
      </c>
      <c r="D26" s="93" t="s">
        <v>111</v>
      </c>
      <c r="E26" s="71" t="s">
        <v>111</v>
      </c>
      <c r="F26" s="71" t="s">
        <v>111</v>
      </c>
      <c r="G26" s="71" t="s">
        <v>111</v>
      </c>
      <c r="H26" s="71" t="s">
        <v>111</v>
      </c>
      <c r="I26" s="71" t="s">
        <v>111</v>
      </c>
      <c r="J26" s="71" t="s">
        <v>111</v>
      </c>
      <c r="K26" s="71" t="s">
        <v>111</v>
      </c>
      <c r="L26" s="71" t="s">
        <v>111</v>
      </c>
      <c r="M26" s="71" t="s">
        <v>111</v>
      </c>
      <c r="N26" s="71" t="s">
        <v>111</v>
      </c>
      <c r="O26" s="71" t="s">
        <v>111</v>
      </c>
      <c r="P26" s="71" t="s">
        <v>111</v>
      </c>
      <c r="Q26" s="71" t="s">
        <v>111</v>
      </c>
      <c r="R26" s="71" t="s">
        <v>111</v>
      </c>
      <c r="S26" s="5" t="s">
        <v>111</v>
      </c>
      <c r="T26" s="71" t="s">
        <v>111</v>
      </c>
      <c r="U26" s="78" t="s">
        <v>111</v>
      </c>
      <c r="V26" s="71" t="s">
        <v>111</v>
      </c>
      <c r="W26" s="71" t="s">
        <v>111</v>
      </c>
      <c r="X26" s="71" t="s">
        <v>111</v>
      </c>
      <c r="Y26" s="71" t="s">
        <v>111</v>
      </c>
      <c r="Z26" s="71" t="s">
        <v>111</v>
      </c>
      <c r="AA26" s="71" t="s">
        <v>111</v>
      </c>
      <c r="AB26" s="5">
        <v>1052440.6399999999</v>
      </c>
      <c r="AC26" s="5">
        <v>91963.57</v>
      </c>
      <c r="AD26" s="72"/>
    </row>
    <row r="27" spans="1:30" s="2" customFormat="1" x14ac:dyDescent="0.4">
      <c r="A27" s="77">
        <v>8</v>
      </c>
      <c r="B27" s="128" t="s">
        <v>102</v>
      </c>
      <c r="C27" s="154">
        <v>23775546.789999999</v>
      </c>
      <c r="D27" s="71">
        <v>23210759.760000002</v>
      </c>
      <c r="E27" s="71">
        <f>589.88*'Разд 1'!L37</f>
        <v>2782935.8640000001</v>
      </c>
      <c r="F27" s="71">
        <f>596.38*'Разд 1'!L37</f>
        <v>2813601.5640000002</v>
      </c>
      <c r="G27" s="71">
        <f>1074.75*'Разд 1'!L37</f>
        <v>5070455.55</v>
      </c>
      <c r="H27" s="71">
        <f>(871.5*'Разд 1'!L37)+2501151.24</f>
        <v>6612713.9400000004</v>
      </c>
      <c r="I27" s="71" t="s">
        <v>111</v>
      </c>
      <c r="J27" s="71"/>
      <c r="K27" s="71" t="s">
        <v>111</v>
      </c>
      <c r="L27" s="71" t="s">
        <v>111</v>
      </c>
      <c r="M27" s="71" t="s">
        <v>111</v>
      </c>
      <c r="N27" s="71" t="s">
        <v>111</v>
      </c>
      <c r="O27" s="71" t="s">
        <v>111</v>
      </c>
      <c r="P27" s="129" t="s">
        <v>111</v>
      </c>
      <c r="Q27" s="71">
        <v>5202230</v>
      </c>
      <c r="R27" s="71" t="s">
        <v>111</v>
      </c>
      <c r="S27" s="5" t="s">
        <v>111</v>
      </c>
      <c r="T27" s="71" t="s">
        <v>111</v>
      </c>
      <c r="U27" s="78">
        <v>728822.85</v>
      </c>
      <c r="V27" s="71">
        <f>D27*1.5%</f>
        <v>348161.39640000003</v>
      </c>
      <c r="W27" s="71" t="s">
        <v>111</v>
      </c>
      <c r="X27" s="71" t="s">
        <v>111</v>
      </c>
      <c r="Y27" s="71" t="s">
        <v>111</v>
      </c>
      <c r="Z27" s="71" t="s">
        <v>111</v>
      </c>
      <c r="AA27" s="71" t="s">
        <v>111</v>
      </c>
      <c r="AB27" s="71">
        <v>199217.74</v>
      </c>
      <c r="AC27" s="71">
        <v>17407.89</v>
      </c>
      <c r="AD27" s="72"/>
    </row>
    <row r="28" spans="1:30" s="2" customFormat="1" x14ac:dyDescent="0.4">
      <c r="A28" s="77">
        <v>9</v>
      </c>
      <c r="B28" s="102" t="s">
        <v>45</v>
      </c>
      <c r="C28" s="154">
        <v>3706905.67</v>
      </c>
      <c r="D28" s="71">
        <f>G28+H28</f>
        <v>3652123.8160000001</v>
      </c>
      <c r="E28" s="71" t="s">
        <v>111</v>
      </c>
      <c r="F28" s="71" t="s">
        <v>111</v>
      </c>
      <c r="G28" s="71">
        <f>665.62*'Разд 1'!L20</f>
        <v>3652123.8160000001</v>
      </c>
      <c r="H28" s="71"/>
      <c r="I28" s="71" t="s">
        <v>111</v>
      </c>
      <c r="J28" s="71" t="s">
        <v>111</v>
      </c>
      <c r="K28" s="71" t="s">
        <v>111</v>
      </c>
      <c r="L28" s="71" t="s">
        <v>111</v>
      </c>
      <c r="M28" s="71" t="s">
        <v>111</v>
      </c>
      <c r="N28" s="71" t="s">
        <v>111</v>
      </c>
      <c r="O28" s="71" t="s">
        <v>111</v>
      </c>
      <c r="P28" s="71" t="s">
        <v>111</v>
      </c>
      <c r="Q28" s="71" t="s">
        <v>111</v>
      </c>
      <c r="R28" s="71" t="s">
        <v>111</v>
      </c>
      <c r="S28" s="5" t="s">
        <v>111</v>
      </c>
      <c r="T28" s="71" t="s">
        <v>111</v>
      </c>
      <c r="U28" s="78" t="s">
        <v>111</v>
      </c>
      <c r="V28" s="71">
        <v>54781.85</v>
      </c>
      <c r="W28" s="71" t="s">
        <v>111</v>
      </c>
      <c r="X28" s="71" t="s">
        <v>111</v>
      </c>
      <c r="Y28" s="71" t="s">
        <v>111</v>
      </c>
      <c r="Z28" s="71" t="s">
        <v>111</v>
      </c>
      <c r="AA28" s="71" t="s">
        <v>111</v>
      </c>
      <c r="AB28" s="71" t="s">
        <v>111</v>
      </c>
      <c r="AC28" s="71" t="s">
        <v>111</v>
      </c>
    </row>
    <row r="29" spans="1:30" s="2" customFormat="1" x14ac:dyDescent="0.4">
      <c r="A29" s="77">
        <v>10</v>
      </c>
      <c r="B29" s="102" t="s">
        <v>35</v>
      </c>
      <c r="C29" s="154">
        <v>7607056.6900000004</v>
      </c>
      <c r="D29" s="71">
        <v>7304404.2300000004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 t="s">
        <v>111</v>
      </c>
      <c r="Q29" s="71">
        <v>6851014.2300000004</v>
      </c>
      <c r="R29" s="71"/>
      <c r="S29" s="5"/>
      <c r="T29" s="71"/>
      <c r="U29" s="78">
        <v>453390</v>
      </c>
      <c r="V29" s="71">
        <v>109566.06</v>
      </c>
      <c r="W29" s="71"/>
      <c r="X29" s="71"/>
      <c r="Y29" s="71"/>
      <c r="Z29" s="71"/>
      <c r="AA29" s="71"/>
      <c r="AB29" s="71">
        <v>177570.11</v>
      </c>
      <c r="AC29" s="71">
        <v>15516.29</v>
      </c>
    </row>
    <row r="30" spans="1:30" s="2" customFormat="1" x14ac:dyDescent="0.4">
      <c r="A30" s="75"/>
      <c r="B30" s="143" t="s">
        <v>46</v>
      </c>
      <c r="C30" s="144">
        <f>ROUND(C20+C21+C22+C23+C24+C25+C26+C27+C28+C29,2)</f>
        <v>71757161.049999997</v>
      </c>
      <c r="D30" s="144">
        <f>ROUND(D22+D24+D25+D27+D28+D29,2)</f>
        <v>68232713</v>
      </c>
      <c r="E30" s="144">
        <f>SUM(E20:E28)</f>
        <v>2782935.8640000001</v>
      </c>
      <c r="F30" s="144">
        <f>SUM(F20:F28)</f>
        <v>2813601.5640000002</v>
      </c>
      <c r="G30" s="144">
        <f>G27+G28</f>
        <v>8722579.3660000004</v>
      </c>
      <c r="H30" s="144">
        <f>SUM(H20:H28)</f>
        <v>6612713.9400000004</v>
      </c>
      <c r="I30" s="144" t="s">
        <v>111</v>
      </c>
      <c r="J30" s="144">
        <f>SUM(J20:J28)</f>
        <v>0</v>
      </c>
      <c r="K30" s="144" t="s">
        <v>111</v>
      </c>
      <c r="L30" s="144" t="s">
        <v>111</v>
      </c>
      <c r="M30" s="144" t="s">
        <v>111</v>
      </c>
      <c r="N30" s="144" t="s">
        <v>111</v>
      </c>
      <c r="O30" s="144">
        <f>SUM(O20:O28)</f>
        <v>33824343.93</v>
      </c>
      <c r="P30" s="144">
        <f>SUM(P20:P28)</f>
        <v>0</v>
      </c>
      <c r="Q30" s="144">
        <f>Q27+Q29</f>
        <v>12053244.23</v>
      </c>
      <c r="R30" s="144" t="s">
        <v>111</v>
      </c>
      <c r="S30" s="144">
        <f>SUM(S20:S28)</f>
        <v>0</v>
      </c>
      <c r="T30" s="144" t="s">
        <v>111</v>
      </c>
      <c r="U30" s="144">
        <f>U27+U29</f>
        <v>1182212.8500000001</v>
      </c>
      <c r="V30" s="144">
        <f>V22+V24+V27+V28+V29</f>
        <v>1019874.4664</v>
      </c>
      <c r="W30" s="144" t="s">
        <v>111</v>
      </c>
      <c r="X30" s="144" t="s">
        <v>111</v>
      </c>
      <c r="Y30" s="144" t="s">
        <v>111</v>
      </c>
      <c r="Z30" s="144" t="s">
        <v>111</v>
      </c>
      <c r="AA30" s="144" t="s">
        <v>111</v>
      </c>
      <c r="AB30" s="144">
        <f>SUM(AB20:AB29)</f>
        <v>2544196.65</v>
      </c>
      <c r="AC30" s="144">
        <f>SUM(AC20:AC29)</f>
        <v>201458.19000000003</v>
      </c>
      <c r="AD30" s="72"/>
    </row>
    <row r="31" spans="1:30" s="2" customFormat="1" x14ac:dyDescent="0.4">
      <c r="A31" s="236">
        <v>2022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5"/>
    </row>
    <row r="32" spans="1:30" s="2" customFormat="1" x14ac:dyDescent="0.4">
      <c r="A32" s="69">
        <v>1</v>
      </c>
      <c r="B32" s="99" t="s">
        <v>110</v>
      </c>
      <c r="C32" s="111">
        <f>AB32+AC32</f>
        <v>302856.74</v>
      </c>
      <c r="D32" s="92" t="s">
        <v>111</v>
      </c>
      <c r="E32" s="92" t="s">
        <v>111</v>
      </c>
      <c r="F32" s="92" t="s">
        <v>111</v>
      </c>
      <c r="G32" s="92" t="s">
        <v>111</v>
      </c>
      <c r="H32" s="92" t="s">
        <v>111</v>
      </c>
      <c r="I32" s="92" t="s">
        <v>111</v>
      </c>
      <c r="J32" s="92" t="s">
        <v>111</v>
      </c>
      <c r="K32" s="92" t="s">
        <v>111</v>
      </c>
      <c r="L32" s="92" t="s">
        <v>111</v>
      </c>
      <c r="M32" s="92" t="s">
        <v>111</v>
      </c>
      <c r="N32" s="92" t="s">
        <v>111</v>
      </c>
      <c r="O32" s="92" t="s">
        <v>111</v>
      </c>
      <c r="P32" s="92" t="s">
        <v>111</v>
      </c>
      <c r="Q32" s="92" t="s">
        <v>111</v>
      </c>
      <c r="R32" s="92" t="s">
        <v>111</v>
      </c>
      <c r="S32" s="92" t="s">
        <v>111</v>
      </c>
      <c r="T32" s="92" t="s">
        <v>111</v>
      </c>
      <c r="U32" s="92" t="s">
        <v>111</v>
      </c>
      <c r="V32" s="92" t="s">
        <v>111</v>
      </c>
      <c r="W32" s="92" t="s">
        <v>111</v>
      </c>
      <c r="X32" s="92" t="s">
        <v>111</v>
      </c>
      <c r="Y32" s="92" t="s">
        <v>111</v>
      </c>
      <c r="Z32" s="92" t="s">
        <v>111</v>
      </c>
      <c r="AA32" s="92" t="s">
        <v>111</v>
      </c>
      <c r="AB32" s="111">
        <v>274056.74</v>
      </c>
      <c r="AC32" s="111">
        <v>28800</v>
      </c>
      <c r="AD32" s="94"/>
    </row>
    <row r="33" spans="1:90" s="2" customFormat="1" x14ac:dyDescent="0.4">
      <c r="A33" s="69">
        <v>2</v>
      </c>
      <c r="B33" s="99" t="s">
        <v>45</v>
      </c>
      <c r="C33" s="111">
        <f>AB33+AC33</f>
        <v>591013.39</v>
      </c>
      <c r="D33" s="92" t="s">
        <v>111</v>
      </c>
      <c r="E33" s="92" t="s">
        <v>111</v>
      </c>
      <c r="F33" s="92" t="s">
        <v>111</v>
      </c>
      <c r="G33" s="92" t="s">
        <v>111</v>
      </c>
      <c r="H33" s="92" t="s">
        <v>111</v>
      </c>
      <c r="I33" s="92" t="s">
        <v>111</v>
      </c>
      <c r="J33" s="92" t="s">
        <v>111</v>
      </c>
      <c r="K33" s="92" t="s">
        <v>111</v>
      </c>
      <c r="L33" s="92" t="s">
        <v>111</v>
      </c>
      <c r="M33" s="92" t="s">
        <v>111</v>
      </c>
      <c r="N33" s="92" t="s">
        <v>111</v>
      </c>
      <c r="O33" s="92" t="s">
        <v>111</v>
      </c>
      <c r="P33" s="92" t="s">
        <v>111</v>
      </c>
      <c r="Q33" s="92" t="s">
        <v>111</v>
      </c>
      <c r="R33" s="92" t="s">
        <v>111</v>
      </c>
      <c r="S33" s="92" t="s">
        <v>111</v>
      </c>
      <c r="T33" s="92" t="s">
        <v>111</v>
      </c>
      <c r="U33" s="92" t="s">
        <v>111</v>
      </c>
      <c r="V33" s="92" t="s">
        <v>111</v>
      </c>
      <c r="W33" s="92" t="s">
        <v>111</v>
      </c>
      <c r="X33" s="92" t="s">
        <v>111</v>
      </c>
      <c r="Y33" s="92" t="s">
        <v>111</v>
      </c>
      <c r="Z33" s="92" t="s">
        <v>111</v>
      </c>
      <c r="AA33" s="92" t="s">
        <v>111</v>
      </c>
      <c r="AB33" s="111">
        <v>562213.39</v>
      </c>
      <c r="AC33" s="111">
        <v>28800</v>
      </c>
      <c r="AD33" s="94"/>
    </row>
    <row r="34" spans="1:90" s="2" customFormat="1" x14ac:dyDescent="0.4">
      <c r="A34" s="69">
        <v>3</v>
      </c>
      <c r="B34" s="99" t="s">
        <v>36</v>
      </c>
      <c r="C34" s="111">
        <f>AB34+AC34</f>
        <v>226918.06</v>
      </c>
      <c r="D34" s="92" t="s">
        <v>111</v>
      </c>
      <c r="E34" s="92" t="s">
        <v>111</v>
      </c>
      <c r="F34" s="92" t="s">
        <v>111</v>
      </c>
      <c r="G34" s="92" t="s">
        <v>111</v>
      </c>
      <c r="H34" s="92" t="s">
        <v>111</v>
      </c>
      <c r="I34" s="92" t="s">
        <v>111</v>
      </c>
      <c r="J34" s="92" t="s">
        <v>111</v>
      </c>
      <c r="K34" s="92" t="s">
        <v>111</v>
      </c>
      <c r="L34" s="92" t="s">
        <v>111</v>
      </c>
      <c r="M34" s="92" t="s">
        <v>111</v>
      </c>
      <c r="N34" s="92" t="s">
        <v>111</v>
      </c>
      <c r="O34" s="92" t="s">
        <v>111</v>
      </c>
      <c r="P34" s="92" t="s">
        <v>111</v>
      </c>
      <c r="Q34" s="92" t="s">
        <v>111</v>
      </c>
      <c r="R34" s="92" t="s">
        <v>111</v>
      </c>
      <c r="S34" s="92" t="s">
        <v>111</v>
      </c>
      <c r="T34" s="92" t="s">
        <v>111</v>
      </c>
      <c r="U34" s="92" t="s">
        <v>111</v>
      </c>
      <c r="V34" s="92" t="s">
        <v>111</v>
      </c>
      <c r="W34" s="92" t="s">
        <v>111</v>
      </c>
      <c r="X34" s="92" t="s">
        <v>111</v>
      </c>
      <c r="Y34" s="92" t="s">
        <v>111</v>
      </c>
      <c r="Z34" s="92" t="s">
        <v>111</v>
      </c>
      <c r="AA34" s="92" t="s">
        <v>111</v>
      </c>
      <c r="AB34" s="111">
        <v>198118.06</v>
      </c>
      <c r="AC34" s="111">
        <v>28800</v>
      </c>
      <c r="AD34" s="94"/>
    </row>
    <row r="35" spans="1:90" s="2" customFormat="1" x14ac:dyDescent="0.4">
      <c r="A35" s="69">
        <v>4</v>
      </c>
      <c r="B35" s="99" t="s">
        <v>33</v>
      </c>
      <c r="C35" s="5">
        <f>ROUND(D35+V35,2)</f>
        <v>6791882.6200000001</v>
      </c>
      <c r="D35" s="5">
        <f>S35</f>
        <v>6691509.9699999997</v>
      </c>
      <c r="E35" s="5" t="s">
        <v>111</v>
      </c>
      <c r="F35" s="5" t="s">
        <v>111</v>
      </c>
      <c r="G35" s="5" t="s">
        <v>111</v>
      </c>
      <c r="H35" s="5" t="s">
        <v>111</v>
      </c>
      <c r="I35" s="5" t="s">
        <v>111</v>
      </c>
      <c r="J35" s="5" t="s">
        <v>111</v>
      </c>
      <c r="K35" s="5" t="s">
        <v>111</v>
      </c>
      <c r="L35" s="5" t="s">
        <v>111</v>
      </c>
      <c r="M35" s="5" t="s">
        <v>111</v>
      </c>
      <c r="N35" s="5" t="s">
        <v>111</v>
      </c>
      <c r="O35" s="5" t="s">
        <v>111</v>
      </c>
      <c r="P35" s="5" t="s">
        <v>111</v>
      </c>
      <c r="Q35" s="5" t="s">
        <v>111</v>
      </c>
      <c r="R35" s="70" t="s">
        <v>111</v>
      </c>
      <c r="S35" s="5">
        <v>6691509.9699999997</v>
      </c>
      <c r="T35" s="5" t="s">
        <v>111</v>
      </c>
      <c r="U35" s="5" t="s">
        <v>111</v>
      </c>
      <c r="V35" s="5">
        <f>S35*1.5%</f>
        <v>100372.64954999999</v>
      </c>
      <c r="W35" s="5" t="s">
        <v>111</v>
      </c>
      <c r="X35" s="5" t="s">
        <v>111</v>
      </c>
      <c r="Y35" s="5" t="s">
        <v>111</v>
      </c>
      <c r="Z35" s="5" t="s">
        <v>111</v>
      </c>
      <c r="AA35" s="5" t="s">
        <v>111</v>
      </c>
      <c r="AB35" s="5" t="s">
        <v>111</v>
      </c>
      <c r="AC35" s="5" t="s">
        <v>111</v>
      </c>
    </row>
    <row r="36" spans="1:90" s="2" customFormat="1" x14ac:dyDescent="0.4">
      <c r="A36" s="69">
        <v>5</v>
      </c>
      <c r="B36" s="99" t="s">
        <v>39</v>
      </c>
      <c r="C36" s="5">
        <f>ROUND(D36+V36,2)</f>
        <v>9044037.4900000002</v>
      </c>
      <c r="D36" s="5">
        <f>S36</f>
        <v>8910381.7699999996</v>
      </c>
      <c r="E36" s="5" t="s">
        <v>111</v>
      </c>
      <c r="F36" s="5" t="s">
        <v>111</v>
      </c>
      <c r="G36" s="5" t="s">
        <v>111</v>
      </c>
      <c r="H36" s="5" t="s">
        <v>111</v>
      </c>
      <c r="I36" s="5" t="s">
        <v>111</v>
      </c>
      <c r="J36" s="5" t="s">
        <v>111</v>
      </c>
      <c r="K36" s="5" t="s">
        <v>111</v>
      </c>
      <c r="L36" s="5" t="s">
        <v>111</v>
      </c>
      <c r="M36" s="5" t="s">
        <v>111</v>
      </c>
      <c r="N36" s="70" t="s">
        <v>111</v>
      </c>
      <c r="O36" s="5" t="s">
        <v>111</v>
      </c>
      <c r="P36" s="5" t="s">
        <v>111</v>
      </c>
      <c r="Q36" s="5" t="s">
        <v>111</v>
      </c>
      <c r="R36" s="70" t="s">
        <v>111</v>
      </c>
      <c r="S36" s="5">
        <v>8910381.7699999996</v>
      </c>
      <c r="T36" s="5" t="s">
        <v>111</v>
      </c>
      <c r="U36" s="5" t="s">
        <v>111</v>
      </c>
      <c r="V36" s="5">
        <v>133655.72</v>
      </c>
      <c r="W36" s="5" t="s">
        <v>111</v>
      </c>
      <c r="X36" s="5" t="s">
        <v>111</v>
      </c>
      <c r="Y36" s="5" t="s">
        <v>111</v>
      </c>
      <c r="Z36" s="5" t="s">
        <v>111</v>
      </c>
      <c r="AA36" s="5" t="s">
        <v>111</v>
      </c>
      <c r="AD36" s="72"/>
    </row>
    <row r="37" spans="1:90" s="2" customFormat="1" ht="24.75" customHeight="1" x14ac:dyDescent="0.4">
      <c r="A37" s="69">
        <v>6</v>
      </c>
      <c r="B37" s="99" t="s">
        <v>109</v>
      </c>
      <c r="C37" s="71">
        <f>AB37+AC37</f>
        <v>293079.61</v>
      </c>
      <c r="D37" s="79" t="s">
        <v>111</v>
      </c>
      <c r="E37" s="79" t="s">
        <v>111</v>
      </c>
      <c r="F37" s="78" t="s">
        <v>111</v>
      </c>
      <c r="G37" s="79" t="s">
        <v>111</v>
      </c>
      <c r="H37" s="79" t="s">
        <v>111</v>
      </c>
      <c r="I37" s="79" t="s">
        <v>111</v>
      </c>
      <c r="J37" s="79" t="s">
        <v>111</v>
      </c>
      <c r="K37" s="79" t="s">
        <v>111</v>
      </c>
      <c r="L37" s="79" t="s">
        <v>111</v>
      </c>
      <c r="M37" s="79" t="s">
        <v>111</v>
      </c>
      <c r="N37" s="79" t="s">
        <v>111</v>
      </c>
      <c r="O37" s="79" t="s">
        <v>111</v>
      </c>
      <c r="P37" s="79" t="s">
        <v>111</v>
      </c>
      <c r="Q37" s="79" t="s">
        <v>111</v>
      </c>
      <c r="R37" s="79" t="s">
        <v>111</v>
      </c>
      <c r="S37" s="79" t="s">
        <v>111</v>
      </c>
      <c r="T37" s="79" t="s">
        <v>111</v>
      </c>
      <c r="U37" s="79" t="s">
        <v>111</v>
      </c>
      <c r="V37" s="79" t="s">
        <v>111</v>
      </c>
      <c r="W37" s="79" t="s">
        <v>111</v>
      </c>
      <c r="X37" s="79" t="s">
        <v>111</v>
      </c>
      <c r="Y37" s="79" t="s">
        <v>111</v>
      </c>
      <c r="Z37" s="79" t="s">
        <v>111</v>
      </c>
      <c r="AA37" s="79" t="s">
        <v>111</v>
      </c>
      <c r="AB37" s="79">
        <v>264279.61</v>
      </c>
      <c r="AC37" s="79">
        <v>28800</v>
      </c>
      <c r="AD37" s="73"/>
      <c r="AE37" s="73"/>
      <c r="AF37" s="73"/>
      <c r="AG37" s="74"/>
    </row>
    <row r="38" spans="1:90" s="2" customFormat="1" x14ac:dyDescent="0.4">
      <c r="A38" s="69">
        <v>7</v>
      </c>
      <c r="B38" s="99" t="s">
        <v>41</v>
      </c>
      <c r="C38" s="71">
        <f>O38+V38</f>
        <v>9601003.3104300015</v>
      </c>
      <c r="D38" s="79">
        <f>O38</f>
        <v>9459116.5620000008</v>
      </c>
      <c r="E38" s="79" t="s">
        <v>111</v>
      </c>
      <c r="F38" s="78" t="s">
        <v>111</v>
      </c>
      <c r="G38" s="79" t="s">
        <v>111</v>
      </c>
      <c r="H38" s="79" t="s">
        <v>111</v>
      </c>
      <c r="I38" s="79" t="s">
        <v>111</v>
      </c>
      <c r="J38" s="79" t="s">
        <v>111</v>
      </c>
      <c r="K38" s="79" t="s">
        <v>111</v>
      </c>
      <c r="L38" s="79" t="s">
        <v>111</v>
      </c>
      <c r="M38" s="79" t="s">
        <v>111</v>
      </c>
      <c r="N38" s="79" t="s">
        <v>111</v>
      </c>
      <c r="O38" s="79">
        <f>3727.29*'Разд 1'!L30</f>
        <v>9459116.5620000008</v>
      </c>
      <c r="P38" s="79" t="s">
        <v>111</v>
      </c>
      <c r="Q38" s="79" t="s">
        <v>111</v>
      </c>
      <c r="R38" s="79" t="s">
        <v>111</v>
      </c>
      <c r="S38" s="79" t="s">
        <v>111</v>
      </c>
      <c r="T38" s="79" t="s">
        <v>111</v>
      </c>
      <c r="U38" s="79" t="s">
        <v>111</v>
      </c>
      <c r="V38" s="79">
        <f>O38*1.5%</f>
        <v>141886.74843000001</v>
      </c>
      <c r="W38" s="79" t="s">
        <v>111</v>
      </c>
      <c r="X38" s="79" t="s">
        <v>111</v>
      </c>
      <c r="Y38" s="79" t="s">
        <v>111</v>
      </c>
      <c r="Z38" s="79" t="s">
        <v>111</v>
      </c>
      <c r="AA38" s="79" t="s">
        <v>111</v>
      </c>
      <c r="AB38" s="79" t="s">
        <v>111</v>
      </c>
      <c r="AC38" s="79" t="s">
        <v>111</v>
      </c>
      <c r="AD38" s="73"/>
      <c r="AE38" s="73"/>
      <c r="AF38" s="73"/>
      <c r="AG38" s="74"/>
    </row>
    <row r="39" spans="1:90" s="153" customFormat="1" x14ac:dyDescent="0.4">
      <c r="A39" s="69">
        <v>8</v>
      </c>
      <c r="B39" s="99" t="s">
        <v>42</v>
      </c>
      <c r="C39" s="71">
        <f>D39+V39</f>
        <v>22472496.102735002</v>
      </c>
      <c r="D39" s="78">
        <f>O39</f>
        <v>22140390.249000002</v>
      </c>
      <c r="E39" s="78" t="s">
        <v>111</v>
      </c>
      <c r="F39" s="78" t="s">
        <v>111</v>
      </c>
      <c r="G39" s="78" t="s">
        <v>111</v>
      </c>
      <c r="H39" s="78" t="s">
        <v>111</v>
      </c>
      <c r="I39" s="78" t="s">
        <v>111</v>
      </c>
      <c r="J39" s="78" t="s">
        <v>111</v>
      </c>
      <c r="K39" s="78" t="s">
        <v>111</v>
      </c>
      <c r="L39" s="78" t="s">
        <v>111</v>
      </c>
      <c r="M39" s="78" t="s">
        <v>111</v>
      </c>
      <c r="N39" s="78" t="s">
        <v>111</v>
      </c>
      <c r="O39" s="78">
        <f>5975.33*'Разд 1'!L33</f>
        <v>22140390.249000002</v>
      </c>
      <c r="P39" s="78" t="s">
        <v>111</v>
      </c>
      <c r="Q39" s="78" t="s">
        <v>111</v>
      </c>
      <c r="R39" s="78" t="s">
        <v>111</v>
      </c>
      <c r="S39" s="78" t="s">
        <v>111</v>
      </c>
      <c r="T39" s="78" t="s">
        <v>111</v>
      </c>
      <c r="U39" s="78" t="s">
        <v>111</v>
      </c>
      <c r="V39" s="78">
        <f>O39*1.5%</f>
        <v>332105.85373500001</v>
      </c>
      <c r="W39" s="78" t="s">
        <v>111</v>
      </c>
      <c r="X39" s="78" t="s">
        <v>111</v>
      </c>
      <c r="Y39" s="78" t="s">
        <v>111</v>
      </c>
      <c r="Z39" s="78" t="s">
        <v>111</v>
      </c>
      <c r="AA39" s="78" t="s">
        <v>111</v>
      </c>
      <c r="AB39" s="78" t="s">
        <v>111</v>
      </c>
      <c r="AC39" s="78" t="s">
        <v>111</v>
      </c>
      <c r="AD39" s="73"/>
      <c r="AE39" s="73"/>
      <c r="AF39" s="73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</row>
    <row r="40" spans="1:90" s="2" customFormat="1" x14ac:dyDescent="0.4">
      <c r="A40" s="69">
        <v>9</v>
      </c>
      <c r="B40" s="100" t="s">
        <v>44</v>
      </c>
      <c r="C40" s="71">
        <f>D40+V40</f>
        <v>16535239.528744999</v>
      </c>
      <c r="D40" s="78">
        <f>O40</f>
        <v>16290876.382999999</v>
      </c>
      <c r="E40" s="78" t="s">
        <v>111</v>
      </c>
      <c r="F40" s="78" t="s">
        <v>111</v>
      </c>
      <c r="G40" s="78" t="s">
        <v>111</v>
      </c>
      <c r="H40" s="78" t="s">
        <v>111</v>
      </c>
      <c r="I40" s="78" t="s">
        <v>111</v>
      </c>
      <c r="J40" s="78" t="s">
        <v>111</v>
      </c>
      <c r="K40" s="78" t="s">
        <v>111</v>
      </c>
      <c r="L40" s="78" t="s">
        <v>111</v>
      </c>
      <c r="M40" s="78" t="s">
        <v>111</v>
      </c>
      <c r="N40" s="78" t="s">
        <v>111</v>
      </c>
      <c r="O40" s="78">
        <f>3855.19*4225.7</f>
        <v>16290876.382999999</v>
      </c>
      <c r="P40" s="78" t="s">
        <v>111</v>
      </c>
      <c r="Q40" s="78" t="s">
        <v>111</v>
      </c>
      <c r="R40" s="78" t="s">
        <v>111</v>
      </c>
      <c r="S40" s="78" t="s">
        <v>111</v>
      </c>
      <c r="T40" s="78" t="s">
        <v>111</v>
      </c>
      <c r="U40" s="78" t="s">
        <v>111</v>
      </c>
      <c r="V40" s="78">
        <f>O40*1.5%</f>
        <v>244363.14574499999</v>
      </c>
      <c r="W40" s="78" t="s">
        <v>111</v>
      </c>
      <c r="X40" s="78" t="s">
        <v>111</v>
      </c>
      <c r="Y40" s="78" t="s">
        <v>111</v>
      </c>
      <c r="Z40" s="78" t="s">
        <v>111</v>
      </c>
      <c r="AA40" s="78" t="s">
        <v>111</v>
      </c>
      <c r="AB40" s="78" t="s">
        <v>111</v>
      </c>
      <c r="AC40" s="78" t="s">
        <v>111</v>
      </c>
      <c r="AD40" s="73"/>
      <c r="AE40" s="73"/>
      <c r="AF40" s="73"/>
      <c r="AG40" s="74"/>
    </row>
    <row r="41" spans="1:90" s="2" customFormat="1" x14ac:dyDescent="0.4">
      <c r="A41" s="69">
        <v>10</v>
      </c>
      <c r="B41" s="100" t="s">
        <v>104</v>
      </c>
      <c r="C41" s="71">
        <f>D41+V41</f>
        <v>20022858.778930001</v>
      </c>
      <c r="D41" s="78">
        <f>O41</f>
        <v>19726954.462000001</v>
      </c>
      <c r="E41" s="78" t="s">
        <v>111</v>
      </c>
      <c r="F41" s="78" t="s">
        <v>111</v>
      </c>
      <c r="G41" s="78" t="s">
        <v>111</v>
      </c>
      <c r="H41" s="78" t="s">
        <v>111</v>
      </c>
      <c r="I41" s="78" t="s">
        <v>111</v>
      </c>
      <c r="J41" s="78" t="s">
        <v>111</v>
      </c>
      <c r="K41" s="78" t="s">
        <v>111</v>
      </c>
      <c r="L41" s="78" t="s">
        <v>111</v>
      </c>
      <c r="M41" s="78" t="s">
        <v>111</v>
      </c>
      <c r="N41" s="78" t="s">
        <v>111</v>
      </c>
      <c r="O41" s="154">
        <f>5975.33*3301.4</f>
        <v>19726954.462000001</v>
      </c>
      <c r="P41" s="78" t="s">
        <v>111</v>
      </c>
      <c r="Q41" s="78" t="s">
        <v>111</v>
      </c>
      <c r="R41" s="78" t="s">
        <v>111</v>
      </c>
      <c r="S41" s="78" t="s">
        <v>111</v>
      </c>
      <c r="T41" s="78" t="s">
        <v>111</v>
      </c>
      <c r="U41" s="78" t="s">
        <v>111</v>
      </c>
      <c r="V41" s="78">
        <f>O41*1.5%</f>
        <v>295904.31693000003</v>
      </c>
      <c r="W41" s="78" t="s">
        <v>111</v>
      </c>
      <c r="X41" s="78" t="s">
        <v>111</v>
      </c>
      <c r="Y41" s="78" t="s">
        <v>111</v>
      </c>
      <c r="Z41" s="78" t="s">
        <v>111</v>
      </c>
      <c r="AA41" s="78" t="s">
        <v>111</v>
      </c>
      <c r="AB41" s="78" t="s">
        <v>111</v>
      </c>
      <c r="AC41" s="78" t="s">
        <v>111</v>
      </c>
      <c r="AD41" s="73"/>
      <c r="AE41" s="73"/>
      <c r="AF41" s="73"/>
      <c r="AG41" s="74"/>
    </row>
    <row r="42" spans="1:90" s="2" customFormat="1" x14ac:dyDescent="0.4">
      <c r="A42" s="69">
        <v>11</v>
      </c>
      <c r="B42" s="101" t="s">
        <v>107</v>
      </c>
      <c r="C42" s="71">
        <f>AB42+AC42</f>
        <v>486542.3</v>
      </c>
      <c r="D42" s="78" t="s">
        <v>111</v>
      </c>
      <c r="E42" s="78" t="s">
        <v>111</v>
      </c>
      <c r="F42" s="78" t="s">
        <v>111</v>
      </c>
      <c r="G42" s="78" t="s">
        <v>111</v>
      </c>
      <c r="H42" s="78" t="s">
        <v>111</v>
      </c>
      <c r="I42" s="78" t="s">
        <v>111</v>
      </c>
      <c r="J42" s="78" t="s">
        <v>111</v>
      </c>
      <c r="K42" s="78" t="s">
        <v>111</v>
      </c>
      <c r="L42" s="78" t="s">
        <v>111</v>
      </c>
      <c r="M42" s="78" t="s">
        <v>111</v>
      </c>
      <c r="N42" s="78" t="s">
        <v>111</v>
      </c>
      <c r="O42" s="154" t="s">
        <v>111</v>
      </c>
      <c r="P42" s="78" t="s">
        <v>111</v>
      </c>
      <c r="Q42" s="78" t="s">
        <v>111</v>
      </c>
      <c r="R42" s="78" t="s">
        <v>111</v>
      </c>
      <c r="S42" s="78" t="s">
        <v>111</v>
      </c>
      <c r="T42" s="78" t="s">
        <v>111</v>
      </c>
      <c r="U42" s="78" t="s">
        <v>111</v>
      </c>
      <c r="V42" s="78" t="s">
        <v>111</v>
      </c>
      <c r="W42" s="78" t="s">
        <v>111</v>
      </c>
      <c r="X42" s="78" t="s">
        <v>111</v>
      </c>
      <c r="Y42" s="78" t="s">
        <v>111</v>
      </c>
      <c r="Z42" s="78" t="s">
        <v>111</v>
      </c>
      <c r="AA42" s="78" t="s">
        <v>111</v>
      </c>
      <c r="AB42" s="78">
        <v>457742.3</v>
      </c>
      <c r="AC42" s="78">
        <v>28800</v>
      </c>
      <c r="AD42" s="73"/>
      <c r="AE42" s="73"/>
      <c r="AF42" s="73"/>
      <c r="AG42" s="74"/>
    </row>
    <row r="43" spans="1:90" s="2" customFormat="1" x14ac:dyDescent="0.4">
      <c r="A43" s="69">
        <v>12</v>
      </c>
      <c r="B43" s="101" t="s">
        <v>108</v>
      </c>
      <c r="C43" s="71">
        <f>AB43+AC43</f>
        <v>239943.02</v>
      </c>
      <c r="D43" s="78" t="s">
        <v>111</v>
      </c>
      <c r="E43" s="78" t="s">
        <v>111</v>
      </c>
      <c r="F43" s="78" t="s">
        <v>111</v>
      </c>
      <c r="G43" s="78" t="s">
        <v>111</v>
      </c>
      <c r="H43" s="78" t="s">
        <v>111</v>
      </c>
      <c r="I43" s="78" t="s">
        <v>111</v>
      </c>
      <c r="J43" s="78" t="s">
        <v>111</v>
      </c>
      <c r="K43" s="78" t="s">
        <v>111</v>
      </c>
      <c r="L43" s="78" t="s">
        <v>111</v>
      </c>
      <c r="M43" s="78" t="s">
        <v>111</v>
      </c>
      <c r="N43" s="78" t="s">
        <v>111</v>
      </c>
      <c r="O43" s="154" t="s">
        <v>111</v>
      </c>
      <c r="P43" s="78" t="s">
        <v>111</v>
      </c>
      <c r="Q43" s="78" t="s">
        <v>111</v>
      </c>
      <c r="R43" s="78" t="s">
        <v>111</v>
      </c>
      <c r="S43" s="78" t="s">
        <v>111</v>
      </c>
      <c r="T43" s="78" t="s">
        <v>111</v>
      </c>
      <c r="U43" s="78" t="s">
        <v>111</v>
      </c>
      <c r="V43" s="78" t="s">
        <v>111</v>
      </c>
      <c r="W43" s="78" t="s">
        <v>111</v>
      </c>
      <c r="X43" s="78" t="s">
        <v>111</v>
      </c>
      <c r="Y43" s="78" t="s">
        <v>111</v>
      </c>
      <c r="Z43" s="78" t="s">
        <v>111</v>
      </c>
      <c r="AA43" s="78" t="s">
        <v>111</v>
      </c>
      <c r="AB43" s="78">
        <v>211143.02</v>
      </c>
      <c r="AC43" s="78">
        <v>28800</v>
      </c>
      <c r="AD43" s="73"/>
      <c r="AE43" s="73"/>
      <c r="AF43" s="73"/>
      <c r="AG43" s="74"/>
    </row>
    <row r="44" spans="1:90" s="2" customFormat="1" x14ac:dyDescent="0.4">
      <c r="A44" s="69">
        <v>13</v>
      </c>
      <c r="B44" s="101" t="s">
        <v>32</v>
      </c>
      <c r="C44" s="78">
        <v>22002461.699999999</v>
      </c>
      <c r="D44" s="72">
        <f>O44</f>
        <v>21677302.174000002</v>
      </c>
      <c r="E44" s="78" t="s">
        <v>111</v>
      </c>
      <c r="F44" s="78" t="s">
        <v>111</v>
      </c>
      <c r="G44" s="78" t="s">
        <v>111</v>
      </c>
      <c r="H44" s="78" t="s">
        <v>111</v>
      </c>
      <c r="I44" s="78" t="s">
        <v>111</v>
      </c>
      <c r="J44" s="78" t="s">
        <v>111</v>
      </c>
      <c r="K44" s="78" t="s">
        <v>111</v>
      </c>
      <c r="L44" s="78" t="s">
        <v>111</v>
      </c>
      <c r="M44" s="78" t="s">
        <v>111</v>
      </c>
      <c r="N44" s="78" t="s">
        <v>111</v>
      </c>
      <c r="O44" s="71">
        <f>5975.33*'Разд 1'!L54</f>
        <v>21677302.174000002</v>
      </c>
      <c r="P44" s="78" t="s">
        <v>111</v>
      </c>
      <c r="Q44" s="78" t="s">
        <v>111</v>
      </c>
      <c r="R44" s="78" t="s">
        <v>111</v>
      </c>
      <c r="S44" s="78" t="s">
        <v>111</v>
      </c>
      <c r="T44" s="78" t="s">
        <v>111</v>
      </c>
      <c r="U44" s="78" t="s">
        <v>111</v>
      </c>
      <c r="V44" s="78">
        <f>O44*1.5%</f>
        <v>325159.53261000005</v>
      </c>
      <c r="W44" s="78" t="s">
        <v>111</v>
      </c>
      <c r="X44" s="78" t="s">
        <v>111</v>
      </c>
      <c r="Y44" s="78" t="s">
        <v>111</v>
      </c>
      <c r="Z44" s="78" t="s">
        <v>111</v>
      </c>
      <c r="AA44" s="78" t="s">
        <v>111</v>
      </c>
      <c r="AB44" s="78" t="s">
        <v>111</v>
      </c>
      <c r="AC44" s="78" t="s">
        <v>111</v>
      </c>
      <c r="AD44" s="73"/>
      <c r="AE44" s="73"/>
      <c r="AF44" s="73"/>
      <c r="AG44" s="74"/>
    </row>
    <row r="45" spans="1:90" s="2" customFormat="1" x14ac:dyDescent="0.4">
      <c r="A45" s="69"/>
      <c r="B45" s="75" t="s">
        <v>103</v>
      </c>
      <c r="C45" s="144">
        <f>O45+S45+V45+AB45+AC45</f>
        <v>108610332.64999999</v>
      </c>
      <c r="D45" s="144">
        <f>ROUND(D35+D36+D38+D39+D40+D41+D44,)</f>
        <v>104896532</v>
      </c>
      <c r="E45" s="144" t="s">
        <v>111</v>
      </c>
      <c r="F45" s="144" t="s">
        <v>111</v>
      </c>
      <c r="G45" s="144" t="s">
        <v>111</v>
      </c>
      <c r="H45" s="144" t="s">
        <v>111</v>
      </c>
      <c r="I45" s="144" t="s">
        <v>111</v>
      </c>
      <c r="J45" s="144" t="s">
        <v>111</v>
      </c>
      <c r="K45" s="144" t="s">
        <v>111</v>
      </c>
      <c r="L45" s="144" t="s">
        <v>111</v>
      </c>
      <c r="M45" s="144" t="s">
        <v>111</v>
      </c>
      <c r="N45" s="144" t="s">
        <v>111</v>
      </c>
      <c r="O45" s="144">
        <v>89294639.819999993</v>
      </c>
      <c r="P45" s="144" t="s">
        <v>111</v>
      </c>
      <c r="Q45" s="144" t="s">
        <v>111</v>
      </c>
      <c r="R45" s="144" t="s">
        <v>111</v>
      </c>
      <c r="S45" s="144">
        <f>ROUND(S35+S36,2)</f>
        <v>15601891.74</v>
      </c>
      <c r="T45" s="144" t="s">
        <v>111</v>
      </c>
      <c r="U45" s="144" t="s">
        <v>111</v>
      </c>
      <c r="V45" s="144">
        <f>ROUND(V35+V36+V38+V39+V40+V41+V44,2)</f>
        <v>1573447.97</v>
      </c>
      <c r="W45" s="144" t="s">
        <v>111</v>
      </c>
      <c r="X45" s="144" t="s">
        <v>111</v>
      </c>
      <c r="Y45" s="144" t="s">
        <v>111</v>
      </c>
      <c r="Z45" s="144" t="s">
        <v>111</v>
      </c>
      <c r="AA45" s="144" t="s">
        <v>111</v>
      </c>
      <c r="AB45" s="144">
        <f>ROUND(AB32+AB33+AB34+AB37+AB42+AB43,2)</f>
        <v>1967553.12</v>
      </c>
      <c r="AC45" s="144">
        <f>ROUND(AC32+AC33+AC34+AC37+AC42+AC43,2)</f>
        <v>172800</v>
      </c>
    </row>
    <row r="46" spans="1:90" x14ac:dyDescent="0.4">
      <c r="A46" s="2"/>
      <c r="B46" s="226"/>
      <c r="C46" s="226"/>
      <c r="D46" s="226"/>
      <c r="E46" s="226"/>
      <c r="F46" s="226"/>
      <c r="G46" s="226"/>
      <c r="H46" s="226"/>
      <c r="I46" s="226"/>
      <c r="J46" s="226"/>
      <c r="K46" s="2"/>
      <c r="L46" s="2"/>
      <c r="M46" s="2"/>
      <c r="N46" s="2"/>
      <c r="P46" s="2"/>
      <c r="R46" s="2"/>
      <c r="T46" s="2"/>
      <c r="W46" s="2"/>
      <c r="X46" s="2"/>
      <c r="Y46" s="2"/>
      <c r="Z46" s="2"/>
      <c r="AA46" s="2"/>
    </row>
    <row r="47" spans="1:90" x14ac:dyDescent="0.4">
      <c r="B47" s="227"/>
      <c r="C47" s="227"/>
      <c r="D47" s="227"/>
      <c r="E47" s="227"/>
      <c r="F47" s="227"/>
      <c r="G47" s="227"/>
      <c r="H47" s="227"/>
      <c r="I47" s="227"/>
      <c r="J47" s="227"/>
      <c r="O47" s="72"/>
      <c r="V47" s="72"/>
    </row>
    <row r="48" spans="1:90" x14ac:dyDescent="0.4">
      <c r="C48" s="72"/>
      <c r="D48" s="105"/>
      <c r="E48" s="72"/>
      <c r="G48" s="72"/>
      <c r="H48" s="72"/>
      <c r="N48" s="145"/>
      <c r="O48" s="72"/>
      <c r="Q48" s="72"/>
      <c r="U48" s="72"/>
      <c r="AB48" s="72"/>
      <c r="AC48" s="72"/>
    </row>
    <row r="49" spans="2:22" x14ac:dyDescent="0.4">
      <c r="B49" s="2"/>
      <c r="C49" s="94"/>
      <c r="D49" s="2"/>
      <c r="E49" s="72"/>
      <c r="G49" s="72"/>
      <c r="H49" s="72"/>
      <c r="K49" s="2"/>
      <c r="L49" s="2"/>
      <c r="M49" s="2"/>
      <c r="N49" s="2"/>
      <c r="P49" s="72"/>
      <c r="R49" s="2"/>
      <c r="U49" s="72"/>
      <c r="V49" s="72"/>
    </row>
    <row r="50" spans="2:22" x14ac:dyDescent="0.4">
      <c r="B50" s="2"/>
      <c r="C50" s="156"/>
      <c r="D50" s="72"/>
      <c r="K50" s="2"/>
      <c r="L50" s="2"/>
      <c r="M50" s="2"/>
      <c r="N50" s="72"/>
      <c r="P50" s="2"/>
      <c r="R50" s="2"/>
    </row>
    <row r="51" spans="2:22" x14ac:dyDescent="0.4">
      <c r="B51" s="2"/>
      <c r="C51" s="72"/>
      <c r="D51" s="2"/>
      <c r="K51" s="2"/>
      <c r="L51" s="2"/>
      <c r="M51" s="2"/>
      <c r="N51" s="72"/>
      <c r="P51" s="2"/>
      <c r="R51" s="2"/>
    </row>
    <row r="52" spans="2:22" x14ac:dyDescent="0.4">
      <c r="B52" s="95"/>
      <c r="D52" s="72"/>
      <c r="E52" s="72"/>
      <c r="F52" s="72"/>
      <c r="H52" s="72"/>
      <c r="K52" s="2"/>
      <c r="L52" s="2"/>
      <c r="M52" s="2"/>
      <c r="N52" s="72"/>
      <c r="P52" s="2"/>
      <c r="R52" s="2"/>
    </row>
    <row r="53" spans="2:22" x14ac:dyDescent="0.4">
      <c r="B53" s="96"/>
      <c r="C53" s="96"/>
      <c r="D53" s="96"/>
      <c r="E53" s="96"/>
      <c r="K53" s="2"/>
      <c r="L53" s="2"/>
      <c r="M53" s="2"/>
      <c r="N53" s="2"/>
      <c r="P53" s="2"/>
      <c r="R53" s="2"/>
    </row>
    <row r="54" spans="2:22" x14ac:dyDescent="0.4">
      <c r="B54" s="2"/>
      <c r="C54" s="72"/>
      <c r="D54" s="2"/>
      <c r="G54" s="72"/>
      <c r="K54" s="2"/>
      <c r="L54" s="2"/>
      <c r="M54" s="2"/>
      <c r="N54" s="2"/>
      <c r="P54" s="2"/>
      <c r="R54" s="2"/>
    </row>
    <row r="55" spans="2:22" x14ac:dyDescent="0.4">
      <c r="B55" s="2"/>
      <c r="D55" s="2"/>
      <c r="F55" s="72"/>
      <c r="G55" s="72"/>
      <c r="K55" s="2"/>
      <c r="L55" s="2"/>
      <c r="M55" s="2"/>
      <c r="N55" s="2"/>
      <c r="P55" s="2"/>
      <c r="R55" s="2"/>
    </row>
    <row r="56" spans="2:22" x14ac:dyDescent="0.4">
      <c r="B56" s="97"/>
      <c r="D56" s="2"/>
      <c r="K56" s="2"/>
      <c r="L56" s="2"/>
      <c r="M56" s="2"/>
      <c r="N56" s="2"/>
      <c r="P56" s="2"/>
      <c r="R56" s="2"/>
    </row>
    <row r="57" spans="2:22" x14ac:dyDescent="0.4">
      <c r="B57" s="2"/>
      <c r="D57" s="2"/>
      <c r="K57" s="2"/>
      <c r="L57" s="2"/>
      <c r="M57" s="2"/>
      <c r="N57" s="2"/>
      <c r="P57" s="2"/>
      <c r="R57" s="2"/>
    </row>
    <row r="58" spans="2:22" x14ac:dyDescent="0.4">
      <c r="B58" s="2"/>
      <c r="D58" s="2"/>
      <c r="K58" s="2"/>
      <c r="L58" s="2"/>
      <c r="M58" s="2"/>
      <c r="N58" s="2"/>
      <c r="P58" s="2"/>
      <c r="R58" s="2"/>
    </row>
    <row r="59" spans="2:22" x14ac:dyDescent="0.4">
      <c r="B59" s="2"/>
      <c r="D59" s="2"/>
      <c r="K59" s="2"/>
      <c r="L59" s="2"/>
      <c r="M59" s="2"/>
      <c r="N59" s="2"/>
      <c r="P59" s="2"/>
      <c r="R59" s="2"/>
    </row>
    <row r="60" spans="2:22" x14ac:dyDescent="0.4">
      <c r="B60" s="2"/>
      <c r="D60" s="2"/>
      <c r="K60" s="2"/>
      <c r="L60" s="2"/>
      <c r="M60" s="2"/>
      <c r="N60" s="2"/>
      <c r="P60" s="2"/>
      <c r="R60" s="2"/>
    </row>
    <row r="61" spans="2:22" x14ac:dyDescent="0.4">
      <c r="B61" s="2"/>
      <c r="D61" s="2"/>
      <c r="K61" s="2"/>
      <c r="L61" s="2"/>
      <c r="M61" s="2"/>
      <c r="N61" s="2"/>
      <c r="P61" s="2"/>
      <c r="R61" s="2"/>
    </row>
    <row r="62" spans="2:22" x14ac:dyDescent="0.4">
      <c r="B62" s="2"/>
      <c r="D62" s="2"/>
      <c r="K62" s="2"/>
      <c r="L62" s="2"/>
      <c r="M62" s="2"/>
      <c r="N62" s="2"/>
      <c r="P62" s="2"/>
      <c r="R62" s="2"/>
    </row>
  </sheetData>
  <mergeCells count="24">
    <mergeCell ref="B46:J46"/>
    <mergeCell ref="B47:J47"/>
    <mergeCell ref="AA5:AA6"/>
    <mergeCell ref="AB5:AB6"/>
    <mergeCell ref="AC5:AC6"/>
    <mergeCell ref="A9:AC9"/>
    <mergeCell ref="A19:AC19"/>
    <mergeCell ref="A31:AC31"/>
    <mergeCell ref="P5:Q6"/>
    <mergeCell ref="R5:S6"/>
    <mergeCell ref="T5:U6"/>
    <mergeCell ref="V5:V6"/>
    <mergeCell ref="W5:X6"/>
    <mergeCell ref="Y5:Z6"/>
    <mergeCell ref="S2:AB2"/>
    <mergeCell ref="A3:AB3"/>
    <mergeCell ref="A4:A7"/>
    <mergeCell ref="B4:B7"/>
    <mergeCell ref="C4:C6"/>
    <mergeCell ref="D4:U4"/>
    <mergeCell ref="V4:AC4"/>
    <mergeCell ref="D5:K5"/>
    <mergeCell ref="L5:M6"/>
    <mergeCell ref="N5:O6"/>
  </mergeCells>
  <pageMargins left="0.23622047244094491" right="0.23622047244094491" top="0.74803149606299213" bottom="0.74803149606299213" header="0.31496062992125984" footer="0.31496062992125984"/>
  <pageSetup paperSize="9" scale="1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workbookViewId="0">
      <selection activeCell="N7" sqref="N7"/>
    </sheetView>
  </sheetViews>
  <sheetFormatPr defaultRowHeight="15" x14ac:dyDescent="0.25"/>
  <cols>
    <col min="1" max="1" width="9.140625" style="6"/>
    <col min="2" max="2" width="24.85546875" style="6" customWidth="1"/>
    <col min="3" max="3" width="19.140625" style="6" customWidth="1"/>
    <col min="4" max="4" width="20" style="6" customWidth="1"/>
    <col min="5" max="5" width="16.42578125" style="6" customWidth="1"/>
    <col min="6" max="6" width="13" style="6" customWidth="1"/>
    <col min="7" max="7" width="12.7109375" style="6" customWidth="1"/>
    <col min="8" max="8" width="19.5703125" style="6" bestFit="1" customWidth="1"/>
    <col min="9" max="9" width="19.42578125" style="6" bestFit="1" customWidth="1"/>
    <col min="10" max="10" width="15.42578125" style="6" bestFit="1" customWidth="1"/>
    <col min="11" max="11" width="20.5703125" style="6" customWidth="1"/>
    <col min="12" max="12" width="14.28515625" style="6" customWidth="1"/>
    <col min="13" max="14" width="21" style="6" customWidth="1"/>
    <col min="15" max="15" width="9.140625" style="6"/>
    <col min="16" max="16" width="13.5703125" style="6" bestFit="1" customWidth="1"/>
    <col min="17" max="17" width="9.140625" style="6"/>
    <col min="18" max="18" width="12.85546875" style="6" customWidth="1"/>
    <col min="19" max="16384" width="9.140625" style="6"/>
  </cols>
  <sheetData>
    <row r="1" spans="1:17" x14ac:dyDescent="0.25">
      <c r="G1" s="10"/>
    </row>
    <row r="2" spans="1:17" ht="18.75" x14ac:dyDescent="0.3">
      <c r="A2" s="188"/>
      <c r="B2" s="188"/>
      <c r="C2" s="188" t="s">
        <v>89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</row>
    <row r="3" spans="1:17" ht="18.75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7" ht="56.25" x14ac:dyDescent="0.3">
      <c r="A4" s="239" t="s">
        <v>49</v>
      </c>
      <c r="B4" s="239" t="s">
        <v>90</v>
      </c>
      <c r="C4" s="45" t="s">
        <v>91</v>
      </c>
      <c r="D4" s="46" t="s">
        <v>92</v>
      </c>
      <c r="E4" s="241" t="s">
        <v>93</v>
      </c>
      <c r="F4" s="241"/>
      <c r="G4" s="241"/>
      <c r="H4" s="241"/>
      <c r="I4" s="241"/>
      <c r="J4" s="241" t="s">
        <v>60</v>
      </c>
      <c r="K4" s="241"/>
      <c r="L4" s="241"/>
      <c r="M4" s="241"/>
      <c r="N4" s="241"/>
      <c r="O4" s="7"/>
    </row>
    <row r="5" spans="1:17" ht="18.75" x14ac:dyDescent="0.3">
      <c r="A5" s="240"/>
      <c r="B5" s="240"/>
      <c r="C5" s="47" t="s">
        <v>94</v>
      </c>
      <c r="D5" s="47" t="s">
        <v>95</v>
      </c>
      <c r="E5" s="47" t="s">
        <v>96</v>
      </c>
      <c r="F5" s="47" t="s">
        <v>97</v>
      </c>
      <c r="G5" s="47" t="s">
        <v>98</v>
      </c>
      <c r="H5" s="47" t="s">
        <v>99</v>
      </c>
      <c r="I5" s="47" t="s">
        <v>100</v>
      </c>
      <c r="J5" s="47" t="s">
        <v>96</v>
      </c>
      <c r="K5" s="47" t="s">
        <v>97</v>
      </c>
      <c r="L5" s="47" t="s">
        <v>98</v>
      </c>
      <c r="M5" s="47" t="s">
        <v>99</v>
      </c>
      <c r="N5" s="47" t="s">
        <v>100</v>
      </c>
      <c r="O5" s="7"/>
    </row>
    <row r="6" spans="1:17" ht="18.75" x14ac:dyDescent="0.3">
      <c r="A6" s="243">
        <v>2020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5"/>
      <c r="O6" s="7"/>
    </row>
    <row r="7" spans="1:17" ht="18.75" x14ac:dyDescent="0.3">
      <c r="A7" s="48">
        <v>1</v>
      </c>
      <c r="B7" s="48" t="s">
        <v>101</v>
      </c>
      <c r="C7" s="12">
        <f>'Разд 1'!K28</f>
        <v>36969.200000000004</v>
      </c>
      <c r="D7" s="13">
        <f>'Разд 1'!N28</f>
        <v>724</v>
      </c>
      <c r="E7" s="49">
        <v>0</v>
      </c>
      <c r="F7" s="49">
        <v>0</v>
      </c>
      <c r="G7" s="49">
        <v>0</v>
      </c>
      <c r="H7" s="12">
        <f>'Разд 1'!A27</f>
        <v>9</v>
      </c>
      <c r="I7" s="12">
        <f>H7</f>
        <v>9</v>
      </c>
      <c r="J7" s="49">
        <v>0</v>
      </c>
      <c r="K7" s="49">
        <v>0</v>
      </c>
      <c r="L7" s="49">
        <v>0</v>
      </c>
      <c r="M7" s="12">
        <f>'Разд 1'!O28</f>
        <v>64298593.079999998</v>
      </c>
      <c r="N7" s="12">
        <f>M7</f>
        <v>64298593.079999998</v>
      </c>
      <c r="O7" s="7"/>
      <c r="P7" s="16"/>
    </row>
    <row r="8" spans="1:17" ht="18.75" x14ac:dyDescent="0.3">
      <c r="A8" s="246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8"/>
      <c r="O8" s="7"/>
    </row>
    <row r="9" spans="1:17" ht="18.75" x14ac:dyDescent="0.3">
      <c r="A9" s="249">
        <v>2021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7"/>
      <c r="P9" s="16"/>
    </row>
    <row r="10" spans="1:17" ht="18.75" x14ac:dyDescent="0.3">
      <c r="A10" s="11">
        <v>1</v>
      </c>
      <c r="B10" s="11" t="s">
        <v>101</v>
      </c>
      <c r="C10" s="12">
        <f>'Разд 1'!K40</f>
        <v>46498.850000000006</v>
      </c>
      <c r="D10" s="13">
        <f>'Разд 1'!N40</f>
        <v>952</v>
      </c>
      <c r="E10" s="49">
        <v>0</v>
      </c>
      <c r="F10" s="49">
        <v>0</v>
      </c>
      <c r="G10" s="49">
        <v>0</v>
      </c>
      <c r="H10" s="12">
        <f>'Разд 1'!A39</f>
        <v>10</v>
      </c>
      <c r="I10" s="12">
        <f>H10</f>
        <v>10</v>
      </c>
      <c r="J10" s="50" t="s">
        <v>111</v>
      </c>
      <c r="K10" s="50" t="s">
        <v>111</v>
      </c>
      <c r="L10" s="50" t="s">
        <v>111</v>
      </c>
      <c r="M10" s="51">
        <f>'Разд 1'!O40</f>
        <v>71757161.049999997</v>
      </c>
      <c r="N10" s="51">
        <f>M10</f>
        <v>71757161.049999997</v>
      </c>
      <c r="O10" s="7"/>
      <c r="P10" s="16"/>
    </row>
    <row r="11" spans="1:17" ht="18.75" x14ac:dyDescent="0.3">
      <c r="A11" s="52"/>
      <c r="B11" s="52"/>
      <c r="C11" s="52"/>
      <c r="D11" s="53"/>
      <c r="E11" s="53"/>
      <c r="F11" s="53"/>
      <c r="G11" s="53"/>
      <c r="H11" s="53"/>
      <c r="I11" s="53"/>
      <c r="J11" s="53"/>
      <c r="K11" s="53"/>
      <c r="L11" s="52"/>
      <c r="M11" s="54"/>
      <c r="N11" s="55"/>
      <c r="O11" s="7"/>
      <c r="P11" s="16"/>
    </row>
    <row r="12" spans="1:17" ht="18.75" x14ac:dyDescent="0.3">
      <c r="A12" s="249">
        <v>2022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7"/>
    </row>
    <row r="13" spans="1:17" ht="18.75" x14ac:dyDescent="0.3">
      <c r="A13" s="11">
        <v>1</v>
      </c>
      <c r="B13" s="11" t="s">
        <v>101</v>
      </c>
      <c r="C13" s="127">
        <f>'Разд 1'!K55</f>
        <v>46723.299999999996</v>
      </c>
      <c r="D13" s="13">
        <f>'Разд 1'!N55</f>
        <v>1072</v>
      </c>
      <c r="E13" s="49">
        <v>0</v>
      </c>
      <c r="F13" s="49">
        <v>0</v>
      </c>
      <c r="G13" s="49">
        <v>0</v>
      </c>
      <c r="H13" s="12">
        <f>'Разд 1'!A54</f>
        <v>13</v>
      </c>
      <c r="I13" s="12">
        <f>H13</f>
        <v>13</v>
      </c>
      <c r="J13" s="50" t="s">
        <v>111</v>
      </c>
      <c r="K13" s="50" t="s">
        <v>111</v>
      </c>
      <c r="L13" s="50" t="s">
        <v>111</v>
      </c>
      <c r="M13" s="51">
        <f>'Разд 1'!O55</f>
        <v>108610332.65000001</v>
      </c>
      <c r="N13" s="12">
        <f>M13</f>
        <v>108610332.65000001</v>
      </c>
      <c r="O13" s="7"/>
      <c r="P13" s="16"/>
    </row>
    <row r="14" spans="1:17" ht="18.75" x14ac:dyDescent="0.3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7"/>
    </row>
    <row r="15" spans="1:17" ht="18.75" x14ac:dyDescent="0.3">
      <c r="A15" s="251"/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7"/>
    </row>
    <row r="16" spans="1:17" ht="18.75" x14ac:dyDescent="0.3">
      <c r="A16" s="56"/>
      <c r="B16" s="56"/>
      <c r="C16" s="57"/>
      <c r="D16" s="56"/>
      <c r="E16" s="56"/>
      <c r="F16" s="56"/>
      <c r="G16" s="56"/>
      <c r="H16" s="56"/>
      <c r="I16" s="56"/>
      <c r="J16" s="58"/>
      <c r="K16" s="59"/>
      <c r="L16" s="56"/>
      <c r="M16" s="56"/>
      <c r="N16" s="60"/>
      <c r="O16" s="61"/>
      <c r="P16" s="62"/>
      <c r="Q16" s="63"/>
    </row>
    <row r="17" spans="1:17" x14ac:dyDescent="0.25">
      <c r="A17" s="63"/>
      <c r="B17" s="63"/>
      <c r="C17" s="64"/>
      <c r="D17" s="63"/>
      <c r="E17" s="63"/>
      <c r="F17" s="63"/>
      <c r="G17" s="63"/>
      <c r="H17" s="63"/>
      <c r="I17" s="63"/>
      <c r="J17" s="63"/>
      <c r="K17" s="62"/>
      <c r="L17" s="63"/>
      <c r="M17" s="63"/>
      <c r="N17" s="63"/>
      <c r="O17" s="63"/>
      <c r="P17" s="63"/>
      <c r="Q17" s="63"/>
    </row>
    <row r="18" spans="1:17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5"/>
      <c r="L18" s="63"/>
      <c r="M18" s="63"/>
      <c r="N18" s="62"/>
      <c r="O18" s="63"/>
      <c r="P18" s="62"/>
      <c r="Q18" s="63"/>
    </row>
    <row r="19" spans="1:17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6"/>
      <c r="K19" s="63"/>
      <c r="L19" s="63"/>
      <c r="M19" s="66"/>
      <c r="N19" s="63"/>
      <c r="O19" s="63"/>
      <c r="P19" s="63"/>
      <c r="Q19" s="63"/>
    </row>
    <row r="20" spans="1:17" x14ac:dyDescent="0.25">
      <c r="A20" s="63"/>
      <c r="B20" s="252"/>
      <c r="C20" s="63"/>
      <c r="D20" s="62"/>
      <c r="E20" s="63"/>
      <c r="F20" s="67"/>
      <c r="G20" s="63"/>
      <c r="H20" s="63"/>
      <c r="I20" s="63"/>
      <c r="J20" s="63"/>
      <c r="K20" s="62"/>
      <c r="L20" s="63"/>
      <c r="M20" s="62"/>
      <c r="N20" s="63"/>
      <c r="O20" s="63"/>
      <c r="P20" s="63"/>
      <c r="Q20" s="63"/>
    </row>
    <row r="21" spans="1:17" x14ac:dyDescent="0.25">
      <c r="A21" s="63"/>
      <c r="B21" s="252"/>
      <c r="C21" s="63"/>
      <c r="D21" s="62"/>
      <c r="E21" s="62"/>
      <c r="F21" s="67"/>
      <c r="G21" s="63"/>
      <c r="H21" s="63"/>
      <c r="I21" s="63"/>
      <c r="J21" s="63"/>
      <c r="K21" s="63"/>
      <c r="L21" s="63"/>
      <c r="M21" s="62"/>
      <c r="N21" s="63"/>
      <c r="O21" s="63"/>
      <c r="P21" s="63"/>
      <c r="Q21" s="63"/>
    </row>
    <row r="22" spans="1:17" x14ac:dyDescent="0.25">
      <c r="A22" s="63"/>
      <c r="B22" s="252"/>
      <c r="C22" s="63"/>
      <c r="D22" s="62"/>
      <c r="E22" s="62"/>
      <c r="F22" s="67"/>
      <c r="G22" s="63"/>
      <c r="H22" s="63"/>
      <c r="I22" s="63"/>
      <c r="J22" s="63"/>
      <c r="K22" s="63"/>
      <c r="L22" s="63"/>
      <c r="M22" s="62"/>
      <c r="N22" s="63"/>
      <c r="O22" s="63"/>
      <c r="P22" s="63"/>
      <c r="Q22" s="63"/>
    </row>
    <row r="23" spans="1:17" x14ac:dyDescent="0.25">
      <c r="A23" s="63"/>
      <c r="B23" s="252"/>
      <c r="C23" s="63"/>
      <c r="D23" s="62"/>
      <c r="E23" s="62"/>
      <c r="F23" s="67"/>
      <c r="G23" s="63"/>
      <c r="H23" s="63"/>
      <c r="I23" s="63"/>
      <c r="J23" s="63"/>
      <c r="K23" s="63"/>
      <c r="L23" s="63"/>
      <c r="M23" s="62"/>
      <c r="N23" s="63"/>
      <c r="O23" s="63"/>
      <c r="P23" s="63"/>
      <c r="Q23" s="63"/>
    </row>
    <row r="24" spans="1:17" x14ac:dyDescent="0.25">
      <c r="A24" s="63"/>
      <c r="B24" s="63"/>
      <c r="C24" s="63"/>
      <c r="D24" s="242"/>
      <c r="E24" s="242"/>
      <c r="F24" s="67"/>
      <c r="G24" s="63"/>
      <c r="H24" s="63"/>
      <c r="I24" s="63"/>
      <c r="J24" s="63"/>
      <c r="K24" s="63"/>
      <c r="L24" s="63"/>
      <c r="M24" s="62"/>
      <c r="N24" s="63"/>
      <c r="O24" s="63"/>
      <c r="P24" s="63"/>
      <c r="Q24" s="63"/>
    </row>
    <row r="25" spans="1:17" x14ac:dyDescent="0.25">
      <c r="A25" s="63"/>
      <c r="B25" s="63"/>
      <c r="C25" s="63"/>
      <c r="D25" s="242"/>
      <c r="E25" s="242"/>
      <c r="F25" s="67"/>
      <c r="G25" s="63"/>
      <c r="H25" s="63"/>
      <c r="I25" s="63"/>
      <c r="J25" s="63"/>
      <c r="K25" s="63"/>
      <c r="L25" s="63"/>
      <c r="M25" s="62"/>
      <c r="N25" s="63"/>
      <c r="O25" s="63"/>
      <c r="P25" s="63"/>
      <c r="Q25" s="63"/>
    </row>
    <row r="26" spans="1:17" x14ac:dyDescent="0.25">
      <c r="A26" s="63"/>
      <c r="B26" s="252"/>
      <c r="C26" s="63"/>
      <c r="D26" s="62"/>
      <c r="E26" s="62"/>
      <c r="F26" s="67"/>
      <c r="G26" s="63"/>
      <c r="H26" s="63"/>
      <c r="I26" s="63"/>
      <c r="J26" s="63"/>
      <c r="K26" s="63"/>
      <c r="L26" s="63"/>
      <c r="M26" s="62"/>
      <c r="N26" s="63"/>
      <c r="O26" s="63"/>
      <c r="P26" s="63"/>
      <c r="Q26" s="63"/>
    </row>
    <row r="27" spans="1:17" x14ac:dyDescent="0.25">
      <c r="A27" s="63"/>
      <c r="B27" s="252"/>
      <c r="C27" s="63"/>
      <c r="D27" s="62"/>
      <c r="E27" s="62"/>
      <c r="F27" s="67"/>
      <c r="G27" s="63"/>
      <c r="H27" s="63"/>
      <c r="I27" s="63"/>
      <c r="J27" s="63"/>
      <c r="K27" s="63"/>
      <c r="L27" s="63"/>
      <c r="M27" s="62"/>
      <c r="N27" s="63"/>
      <c r="O27" s="63"/>
      <c r="P27" s="63"/>
      <c r="Q27" s="63"/>
    </row>
    <row r="28" spans="1:17" x14ac:dyDescent="0.25">
      <c r="A28" s="63"/>
      <c r="B28" s="252"/>
      <c r="C28" s="63"/>
      <c r="D28" s="62"/>
      <c r="E28" s="62"/>
      <c r="F28" s="67"/>
      <c r="G28" s="63"/>
      <c r="H28" s="63"/>
      <c r="I28" s="63"/>
      <c r="J28" s="62"/>
      <c r="K28" s="68"/>
      <c r="L28" s="63"/>
      <c r="M28" s="62"/>
      <c r="N28" s="63"/>
      <c r="O28" s="63"/>
      <c r="P28" s="63"/>
      <c r="Q28" s="63"/>
    </row>
    <row r="29" spans="1:17" x14ac:dyDescent="0.25">
      <c r="A29" s="63"/>
      <c r="B29" s="63"/>
      <c r="C29" s="63"/>
      <c r="D29" s="242"/>
      <c r="E29" s="242"/>
      <c r="F29" s="67"/>
      <c r="G29" s="63"/>
      <c r="H29" s="63"/>
      <c r="I29" s="63"/>
      <c r="J29" s="63"/>
      <c r="K29" s="63"/>
      <c r="L29" s="63"/>
      <c r="M29" s="62"/>
      <c r="N29" s="63"/>
      <c r="O29" s="63"/>
      <c r="P29" s="63"/>
      <c r="Q29" s="63"/>
    </row>
    <row r="30" spans="1:17" x14ac:dyDescent="0.25">
      <c r="A30" s="63"/>
      <c r="B30" s="63"/>
      <c r="C30" s="63"/>
      <c r="D30" s="62"/>
      <c r="E30" s="62"/>
      <c r="F30" s="67"/>
      <c r="G30" s="63"/>
      <c r="H30" s="63"/>
      <c r="I30" s="63"/>
      <c r="J30" s="63"/>
      <c r="K30" s="68"/>
      <c r="L30" s="253"/>
      <c r="M30" s="62"/>
      <c r="N30" s="63"/>
      <c r="O30" s="63"/>
      <c r="P30" s="63"/>
      <c r="Q30" s="63"/>
    </row>
    <row r="31" spans="1:17" x14ac:dyDescent="0.25">
      <c r="A31" s="63"/>
      <c r="B31" s="63"/>
      <c r="C31" s="63"/>
      <c r="D31" s="62"/>
      <c r="E31" s="62"/>
      <c r="F31" s="67"/>
      <c r="G31" s="63"/>
      <c r="H31" s="63"/>
      <c r="I31" s="63"/>
      <c r="J31" s="63"/>
      <c r="K31" s="68"/>
      <c r="L31" s="253"/>
      <c r="M31" s="62"/>
      <c r="N31" s="63"/>
      <c r="O31" s="63"/>
      <c r="P31" s="63"/>
      <c r="Q31" s="63"/>
    </row>
    <row r="32" spans="1:17" x14ac:dyDescent="0.25">
      <c r="A32" s="63"/>
      <c r="B32" s="252"/>
      <c r="C32" s="63"/>
      <c r="D32" s="62"/>
      <c r="E32" s="62"/>
      <c r="F32" s="67"/>
      <c r="G32" s="63"/>
      <c r="H32" s="63"/>
      <c r="I32" s="63"/>
      <c r="J32" s="63"/>
      <c r="K32" s="63"/>
      <c r="L32" s="63"/>
      <c r="M32" s="62"/>
      <c r="N32" s="63"/>
      <c r="O32" s="63"/>
      <c r="P32" s="63"/>
      <c r="Q32" s="63"/>
    </row>
    <row r="33" spans="1:17" x14ac:dyDescent="0.25">
      <c r="A33" s="63"/>
      <c r="B33" s="252"/>
      <c r="C33" s="63"/>
      <c r="D33" s="62"/>
      <c r="E33" s="62"/>
      <c r="F33" s="67"/>
      <c r="G33" s="63"/>
      <c r="H33" s="63"/>
      <c r="I33" s="62"/>
      <c r="J33" s="63"/>
      <c r="K33" s="63"/>
      <c r="L33" s="63"/>
      <c r="M33" s="63"/>
      <c r="N33" s="63"/>
      <c r="O33" s="63"/>
      <c r="P33" s="63"/>
      <c r="Q33" s="63"/>
    </row>
    <row r="34" spans="1:17" x14ac:dyDescent="0.25">
      <c r="A34" s="63"/>
      <c r="B34" s="252"/>
      <c r="C34" s="63"/>
      <c r="D34" s="62"/>
      <c r="E34" s="62"/>
      <c r="F34" s="67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  <row r="35" spans="1:17" x14ac:dyDescent="0.25">
      <c r="A35" s="63"/>
      <c r="B35" s="252"/>
      <c r="C35" s="63"/>
      <c r="D35" s="62"/>
      <c r="E35" s="62"/>
      <c r="F35" s="67"/>
      <c r="G35" s="63"/>
      <c r="H35" s="63"/>
      <c r="I35" s="62"/>
      <c r="J35" s="63"/>
      <c r="K35" s="63"/>
      <c r="L35" s="63"/>
      <c r="M35" s="63"/>
      <c r="N35" s="63"/>
      <c r="O35" s="63"/>
      <c r="P35" s="63"/>
      <c r="Q35" s="63"/>
    </row>
    <row r="36" spans="1:17" x14ac:dyDescent="0.25">
      <c r="A36" s="63"/>
      <c r="B36" s="63"/>
      <c r="C36" s="63"/>
      <c r="D36" s="242"/>
      <c r="E36" s="242"/>
      <c r="F36" s="67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</row>
    <row r="37" spans="1:17" x14ac:dyDescent="0.25">
      <c r="A37" s="63"/>
      <c r="B37" s="252"/>
      <c r="C37" s="63"/>
      <c r="D37" s="62"/>
      <c r="E37" s="62"/>
      <c r="F37" s="67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</row>
    <row r="38" spans="1:17" x14ac:dyDescent="0.25">
      <c r="A38" s="63"/>
      <c r="B38" s="252"/>
      <c r="C38" s="63"/>
      <c r="D38" s="62"/>
      <c r="E38" s="62"/>
      <c r="F38" s="67"/>
      <c r="G38" s="63"/>
      <c r="H38" s="63"/>
      <c r="I38" s="62"/>
      <c r="J38" s="62"/>
      <c r="K38" s="63"/>
      <c r="L38" s="63"/>
      <c r="M38" s="63"/>
      <c r="N38" s="63"/>
      <c r="O38" s="63"/>
      <c r="P38" s="63"/>
      <c r="Q38" s="63"/>
    </row>
    <row r="39" spans="1:17" x14ac:dyDescent="0.25">
      <c r="A39" s="63"/>
      <c r="B39" s="252"/>
      <c r="C39" s="63"/>
      <c r="D39" s="62"/>
      <c r="E39" s="62"/>
      <c r="F39" s="67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0" spans="1:17" x14ac:dyDescent="0.25">
      <c r="A40" s="63"/>
      <c r="B40" s="252"/>
      <c r="C40" s="63"/>
      <c r="D40" s="62"/>
      <c r="E40" s="62"/>
      <c r="F40" s="67"/>
      <c r="G40" s="63"/>
      <c r="H40" s="63"/>
      <c r="I40" s="62"/>
      <c r="J40" s="62"/>
      <c r="K40" s="63"/>
      <c r="L40" s="63"/>
      <c r="M40" s="63"/>
      <c r="N40" s="63"/>
      <c r="O40" s="63"/>
      <c r="P40" s="63"/>
      <c r="Q40" s="63"/>
    </row>
    <row r="41" spans="1:17" x14ac:dyDescent="0.25">
      <c r="A41" s="63"/>
      <c r="B41" s="252"/>
      <c r="C41" s="63"/>
      <c r="D41" s="62"/>
      <c r="E41" s="62"/>
      <c r="F41" s="67"/>
      <c r="G41" s="63"/>
      <c r="H41" s="63"/>
      <c r="I41" s="63"/>
      <c r="J41" s="62"/>
      <c r="K41" s="63"/>
      <c r="L41" s="63"/>
      <c r="M41" s="63"/>
      <c r="N41" s="63"/>
      <c r="O41" s="63"/>
      <c r="P41" s="63"/>
      <c r="Q41" s="63"/>
    </row>
    <row r="42" spans="1:17" x14ac:dyDescent="0.25">
      <c r="A42" s="63"/>
      <c r="B42" s="252"/>
      <c r="C42" s="63"/>
      <c r="D42" s="62"/>
      <c r="E42" s="62"/>
      <c r="F42" s="67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</row>
    <row r="43" spans="1:17" x14ac:dyDescent="0.25">
      <c r="A43" s="63"/>
      <c r="B43" s="252"/>
      <c r="C43" s="63"/>
      <c r="D43" s="62"/>
      <c r="E43" s="62"/>
      <c r="F43" s="67"/>
      <c r="G43" s="63"/>
      <c r="H43" s="63"/>
      <c r="I43" s="62"/>
      <c r="J43" s="62"/>
      <c r="K43" s="63"/>
      <c r="L43" s="63"/>
      <c r="M43" s="63"/>
      <c r="N43" s="63"/>
      <c r="O43" s="63"/>
      <c r="P43" s="63"/>
      <c r="Q43" s="63"/>
    </row>
    <row r="44" spans="1:17" x14ac:dyDescent="0.25">
      <c r="A44" s="63"/>
      <c r="B44" s="252"/>
      <c r="C44" s="63"/>
      <c r="D44" s="62"/>
      <c r="E44" s="62"/>
      <c r="F44" s="67"/>
      <c r="G44" s="63"/>
      <c r="H44" s="63"/>
      <c r="I44" s="62"/>
      <c r="J44" s="62"/>
      <c r="K44" s="63"/>
      <c r="L44" s="63"/>
      <c r="M44" s="63"/>
      <c r="N44" s="63"/>
      <c r="O44" s="63"/>
      <c r="P44" s="63"/>
      <c r="Q44" s="63"/>
    </row>
    <row r="45" spans="1:17" x14ac:dyDescent="0.25">
      <c r="A45" s="63"/>
      <c r="B45" s="252"/>
      <c r="C45" s="63"/>
      <c r="D45" s="62"/>
      <c r="E45" s="62"/>
      <c r="F45" s="67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</row>
    <row r="46" spans="1:17" x14ac:dyDescent="0.25">
      <c r="A46" s="63"/>
      <c r="B46" s="252"/>
      <c r="C46" s="63"/>
      <c r="D46" s="62"/>
      <c r="E46" s="62"/>
      <c r="F46" s="67"/>
      <c r="G46" s="63"/>
      <c r="H46" s="63"/>
      <c r="I46" s="62"/>
      <c r="J46" s="63"/>
      <c r="K46" s="63"/>
      <c r="L46" s="63"/>
      <c r="M46" s="63"/>
      <c r="N46" s="63"/>
      <c r="O46" s="63"/>
      <c r="P46" s="63"/>
      <c r="Q46" s="63"/>
    </row>
    <row r="47" spans="1:17" x14ac:dyDescent="0.25">
      <c r="A47" s="63"/>
      <c r="B47" s="63"/>
      <c r="C47" s="63"/>
      <c r="D47" s="63"/>
      <c r="E47" s="63"/>
      <c r="F47" s="63"/>
      <c r="G47" s="63"/>
      <c r="H47" s="63"/>
      <c r="I47" s="62"/>
      <c r="J47" s="62"/>
      <c r="K47" s="62"/>
      <c r="L47" s="63"/>
      <c r="M47" s="63"/>
      <c r="N47" s="63"/>
      <c r="O47" s="63"/>
      <c r="P47" s="63"/>
      <c r="Q47" s="63"/>
    </row>
    <row r="48" spans="1:17" x14ac:dyDescent="0.25">
      <c r="A48" s="63"/>
      <c r="B48" s="63"/>
      <c r="C48" s="62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</row>
    <row r="49" spans="1:17" x14ac:dyDescent="0.25">
      <c r="A49" s="63"/>
      <c r="B49" s="63"/>
      <c r="C49" s="62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</row>
    <row r="50" spans="1:17" x14ac:dyDescent="0.25">
      <c r="A50" s="63"/>
      <c r="B50" s="63"/>
      <c r="C50" s="62"/>
      <c r="D50" s="62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</row>
    <row r="51" spans="1:17" x14ac:dyDescent="0.25">
      <c r="A51" s="63"/>
      <c r="B51" s="63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</row>
    <row r="52" spans="1:17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  <row r="53" spans="1:17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</row>
    <row r="54" spans="1:17" x14ac:dyDescent="0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</row>
    <row r="55" spans="1:17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</row>
  </sheetData>
  <mergeCells count="26">
    <mergeCell ref="B42:B44"/>
    <mergeCell ref="B45:B46"/>
    <mergeCell ref="L30:L31"/>
    <mergeCell ref="B32:B33"/>
    <mergeCell ref="B34:B35"/>
    <mergeCell ref="D36:E36"/>
    <mergeCell ref="B37:B38"/>
    <mergeCell ref="B39:B41"/>
    <mergeCell ref="D29:E29"/>
    <mergeCell ref="A6:N6"/>
    <mergeCell ref="A8:N8"/>
    <mergeCell ref="A9:N9"/>
    <mergeCell ref="A12:N12"/>
    <mergeCell ref="A14:N14"/>
    <mergeCell ref="A15:N15"/>
    <mergeCell ref="B20:B21"/>
    <mergeCell ref="B22:B23"/>
    <mergeCell ref="D24:E24"/>
    <mergeCell ref="D25:E25"/>
    <mergeCell ref="B26:B28"/>
    <mergeCell ref="A2:B2"/>
    <mergeCell ref="C2:O2"/>
    <mergeCell ref="A4:A5"/>
    <mergeCell ref="B4:B5"/>
    <mergeCell ref="E4:I4"/>
    <mergeCell ref="J4:N4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 1</vt:lpstr>
      <vt:lpstr>Разд 2</vt:lpstr>
      <vt:lpstr>Разд 3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Ахмедова А.Е.</dc:creator>
  <cp:lastModifiedBy>Образцова Елена Геннадьевна</cp:lastModifiedBy>
  <cp:lastPrinted>2024-02-29T09:33:50Z</cp:lastPrinted>
  <dcterms:created xsi:type="dcterms:W3CDTF">2019-06-04T06:21:32Z</dcterms:created>
  <dcterms:modified xsi:type="dcterms:W3CDTF">2024-03-04T12:19:50Z</dcterms:modified>
</cp:coreProperties>
</file>