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2" windowHeight="9216" activeTab="0"/>
  </bookViews>
  <sheets>
    <sheet name="доходы" sheetId="1" r:id="rId1"/>
  </sheets>
  <definedNames>
    <definedName name="_xlnm.Print_Area" localSheetId="0">'доходы'!$A$1:$K$156</definedName>
  </definedNames>
  <calcPr fullCalcOnLoad="1"/>
</workbook>
</file>

<file path=xl/sharedStrings.xml><?xml version="1.0" encoding="utf-8"?>
<sst xmlns="http://schemas.openxmlformats.org/spreadsheetml/2006/main" count="306" uniqueCount="263">
  <si>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</si>
  <si>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</si>
  <si>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</si>
  <si>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</si>
  <si>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</si>
  <si>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</si>
  <si>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</si>
  <si>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</si>
  <si>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</si>
  <si>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</si>
  <si>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</si>
  <si>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</si>
  <si>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</si>
  <si>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</si>
  <si>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</si>
  <si>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</si>
  <si>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</si>
  <si>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</si>
  <si>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</si>
  <si>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</si>
  <si>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</si>
  <si>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</si>
  <si>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</si>
  <si>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</si>
  <si>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</si>
  <si>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</si>
  <si>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</si>
  <si>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</si>
  <si>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</si>
  <si>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</si>
  <si>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</si>
  <si>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</si>
  <si>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</si>
  <si>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</si>
  <si>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</si>
  <si>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</si>
  <si>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</si>
  <si>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</si>
  <si>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</si>
  <si>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</si>
  <si>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</si>
  <si>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</si>
  <si>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</si>
  <si>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</si>
  <si>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</si>
  <si>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</si>
  <si>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</si>
  <si>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</si>
  <si>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</si>
  <si>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</si>
  <si>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</si>
  <si>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</si>
  <si>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</si>
  <si>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</si>
  <si>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</si>
  <si>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</si>
  <si>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</si>
  <si>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</si>
  <si>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</si>
  <si>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</si>
  <si>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</si>
  <si>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</si>
  <si>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</si>
  <si>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</si>
  <si>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</si>
  <si>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</si>
  <si>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</si>
  <si>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</si>
  <si>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</si>
  <si>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</si>
  <si>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</si>
  <si>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</si>
  <si>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</si>
  <si>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</si>
  <si>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</si>
  <si>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</si>
  <si>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</si>
  <si>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</si>
  <si>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</si>
  <si>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</si>
  <si>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</si>
  <si>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</si>
  <si>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</si>
  <si>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</si>
  <si>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</si>
  <si>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</si>
  <si>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</si>
  <si>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</si>
  <si>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</si>
  <si>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</si>
  <si>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</si>
  <si>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</si>
  <si>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</si>
  <si>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</si>
  <si>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</si>
  <si>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</si>
  <si>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</si>
  <si>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</si>
  <si>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</si>
  <si>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</si>
  <si>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</si>
  <si>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</si>
  <si>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</si>
  <si>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</si>
  <si>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</si>
  <si>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</si>
  <si>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</si>
  <si>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</si>
  <si>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</si>
  <si>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</si>
  <si>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</si>
  <si>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</si>
  <si>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</si>
  <si>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</si>
  <si>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</si>
  <si>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</si>
  <si>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</si>
  <si>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</si>
  <si>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</si>
  <si>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</si>
  <si>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</si>
  <si>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</si>
  <si>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</si>
  <si>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</si>
  <si>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</si>
  <si>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</si>
  <si>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</si>
  <si>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</si>
  <si>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</si>
  <si>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</si>
  <si>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</si>
  <si>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</si>
  <si>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</si>
  <si>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</si>
  <si>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</si>
  <si>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</si>
  <si>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</si>
  <si>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</si>
  <si>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</si>
  <si>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</si>
  <si>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</si>
  <si>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</si>
  <si>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</si>
  <si>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</si>
  <si>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</si>
  <si>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</si>
  <si>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</si>
  <si>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</si>
  <si>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</si>
  <si>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</si>
  <si>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</si>
  <si>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</si>
  <si>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</si>
  <si>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</si>
  <si>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</si>
  <si>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</si>
  <si>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</si>
  <si>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</si>
  <si>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</si>
  <si>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</si>
  <si>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</si>
  <si>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</si>
  <si>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</si>
  <si>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</si>
  <si>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</si>
  <si>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</si>
  <si>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</si>
  <si>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</si>
  <si>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</si>
  <si>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</si>
  <si>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</si>
  <si>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</si>
  <si>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</si>
  <si>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</si>
  <si>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</si>
  <si>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</si>
  <si>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</si>
  <si>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</si>
  <si>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</si>
  <si>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</si>
  <si>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</si>
  <si>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</si>
  <si>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</si>
  <si>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</si>
  <si>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</si>
  <si>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</si>
  <si>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</si>
  <si>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</si>
  <si>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</si>
  <si>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</si>
  <si>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</si>
  <si>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</si>
  <si>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</si>
  <si>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</si>
  <si>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</si>
  <si>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</si>
  <si>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</si>
  <si>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</si>
  <si>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</si>
  <si>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</si>
  <si>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</si>
  <si>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</si>
  <si>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</si>
  <si>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</si>
  <si>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</si>
  <si>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</si>
  <si>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</si>
  <si>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</si>
  <si>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</si>
  <si>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</si>
  <si>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</si>
  <si>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</si>
  <si>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</si>
  <si>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</si>
  <si>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</si>
  <si>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</si>
  <si>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</si>
  <si>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</si>
  <si>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</si>
  <si>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</si>
  <si>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</si>
  <si>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</si>
  <si>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</si>
  <si>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</si>
  <si>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</si>
  <si>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</si>
  <si>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</si>
  <si>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000 2 02 25519 04 0000 151</t>
  </si>
  <si>
    <t>Субсидия бюджетам городских округов на поддержку отрасли культуры</t>
  </si>
  <si>
    <t>000 2 02 25527 04 0000 151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</si>
  <si>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</si>
  <si>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</si>
  <si>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</si>
  <si>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(реализация проектов по поддержке местных инициатив)</t>
  </si>
  <si>
    <t>000 2 02 29999 04 9000 151</t>
  </si>
  <si>
    <t>Прочие безвозмездные поступления в бюджеты городских округов (реализация проектов по поддержке местных инициатив)</t>
  </si>
  <si>
    <t>000 207 04050 04 9000 180</t>
  </si>
  <si>
    <t>БЕЗВОЗМЕЗДНЫЕ ПОСТУПЛЕНИЯ ОТ НЕГОСУДАРСТВЕННЫХ ОРГАНИЗАЦИЙ</t>
  </si>
  <si>
    <t>000 2 04 00000 00 0000 180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</si>
  <si>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</si>
  <si>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000 2 04 04099 04 9000 180</t>
  </si>
  <si>
    <t>Дотации бюджетам городских округов на поддержку мер по обеспечению сбалансированности бюджетов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</si>
  <si>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</si>
  <si>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000 2 02 15002 04 0000 151</t>
  </si>
  <si>
    <t xml:space="preserve">                                     от__________ №____                </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</si>
  <si>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</si>
  <si>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</si>
  <si>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</si>
  <si>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</si>
  <si>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</si>
  <si>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Единый налог на вмененный доход для отдельных видов деятельности (за налоговые периоды, истекшие до 1 января 2011 года)</t>
  </si>
  <si>
    <t>000 1 05 02020 02 0000 110</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</si>
  <si>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</si>
  <si>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</si>
  <si>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городских округов на обеспечение комплексной безопасности муниципальных образовательных организаций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</si>
  <si>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</si>
  <si>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</si>
  <si>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Прочие доходы от оказания платных услуг (работ) получателями средств бюджетов городских округов</t>
  </si>
  <si>
    <t>000 1 13 01994 04 0000 130</t>
  </si>
  <si>
    <t>Денежные взыскания (штрафы) за нарушение законодательства  в области охраны окружающей среды</t>
  </si>
  <si>
    <t>000 1 16 25050 01 0000 140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</si>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</sst>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4">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sz val="12"/>
      <name val="Arial Cyr"/>
      <family val="0"/>
    </font>
    <font>
      <b/>
      <sz val="12"/>
      <name val="Times New Roman"/>
      <family val="1"/>
    </font>
    <font>
      <b/>
      <u val="single"/>
      <sz val="12"/>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4"/>
      <color indexed="10"/>
      <name val="Times New Roman"/>
      <family val="1"/>
    </font>
    <font>
      <i/>
      <sz val="14"/>
      <color indexed="10"/>
      <name val="Times New Roman"/>
      <family val="1"/>
    </font>
    <font>
      <b/>
      <sz val="14"/>
      <color indexed="10"/>
      <name val="Times New Roman"/>
      <family val="1"/>
    </font>
    <font>
      <b/>
      <sz val="12"/>
      <color indexed="60"/>
      <name val="Arial Cyr"/>
      <family val="0"/>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4"/>
      <color rgb="FFFF0000"/>
      <name val="Times New Roman"/>
      <family val="1"/>
    </font>
    <font>
      <i/>
      <sz val="14"/>
      <color rgb="FFFF0000"/>
      <name val="Times New Roman"/>
      <family val="1"/>
    </font>
    <font>
      <b/>
      <sz val="14"/>
      <color rgb="FFFF0000"/>
      <name val="Times New Roman"/>
      <family val="1"/>
    </font>
    <font>
      <b/>
      <sz val="12"/>
      <color rgb="FFC00000"/>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16">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0" fillId="0" borderId="10" xfId="0" applyNumberFormat="1" applyFont="1" applyFill="1" applyBorder="1" applyAlignment="1">
      <alignment vertical="center"/>
    </xf>
    <xf numFmtId="0" fontId="60" fillId="0" borderId="10" xfId="0" applyFont="1" applyFill="1" applyBorder="1" applyAlignment="1">
      <alignment horizontal="justify" vertical="center" wrapText="1"/>
    </xf>
    <xf numFmtId="2" fontId="60" fillId="0" borderId="10" xfId="0" applyNumberFormat="1"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 fontId="61"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0" fillId="33" borderId="0" xfId="0" applyFill="1" applyAlignment="1">
      <alignment vertical="center"/>
    </xf>
    <xf numFmtId="0" fontId="4" fillId="33" borderId="0" xfId="0" applyFont="1" applyFill="1" applyAlignment="1">
      <alignment vertical="center"/>
    </xf>
    <xf numFmtId="0" fontId="2"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xf>
    <xf numFmtId="0" fontId="13" fillId="32" borderId="0" xfId="0" applyFont="1" applyFill="1" applyAlignment="1">
      <alignment vertical="center"/>
    </xf>
    <xf numFmtId="1" fontId="14" fillId="32" borderId="0" xfId="53" applyNumberFormat="1" applyFont="1" applyFill="1" applyBorder="1" applyAlignment="1">
      <alignment wrapText="1"/>
      <protection/>
    </xf>
    <xf numFmtId="0" fontId="13" fillId="32" borderId="0" xfId="0" applyFont="1" applyFill="1" applyAlignment="1">
      <alignment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5" fillId="32" borderId="0" xfId="0" applyFont="1" applyFill="1" applyAlignment="1">
      <alignment vertical="center" wrapText="1"/>
    </xf>
    <xf numFmtId="0" fontId="15" fillId="0" borderId="0" xfId="0" applyFont="1" applyFill="1" applyAlignment="1">
      <alignment vertical="center" wrapText="1"/>
    </xf>
    <xf numFmtId="0" fontId="63" fillId="0" borderId="0" xfId="0" applyFont="1" applyFill="1" applyAlignment="1">
      <alignment vertical="center" wrapText="1"/>
    </xf>
    <xf numFmtId="4" fontId="9"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57" fillId="0" borderId="10" xfId="0" applyFont="1" applyFill="1" applyBorder="1" applyAlignment="1">
      <alignment horizontal="justify"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6"/>
  <sheetViews>
    <sheetView tabSelected="1" view="pageBreakPreview" zoomScale="63" zoomScaleSheetLayoutView="63" zoomScalePageLayoutView="0" workbookViewId="0" topLeftCell="A1">
      <selection activeCell="E34" sqref="E34"/>
    </sheetView>
  </sheetViews>
  <sheetFormatPr defaultColWidth="9.125" defaultRowHeight="12.75"/>
  <cols>
    <col min="1" max="1" width="94.00390625" style="64" customWidth="1"/>
    <col min="2" max="2" width="39.50390625" style="64" customWidth="1"/>
    <col min="3" max="3" width="26.375" style="71" hidden="1" customWidth="1"/>
    <col min="4" max="4" width="21.625" style="71" hidden="1" customWidth="1"/>
    <col min="5" max="5" width="22.625" style="71" customWidth="1"/>
    <col min="6" max="7" width="22.625" style="71" hidden="1" customWidth="1"/>
    <col min="8" max="8" width="22.875" style="71" customWidth="1"/>
    <col min="9" max="10" width="22.125" style="71" hidden="1" customWidth="1"/>
    <col min="11" max="11" width="23.50390625" style="71" customWidth="1"/>
    <col min="12" max="12" width="18.375" style="95" customWidth="1"/>
    <col min="13" max="13" width="14.50390625" style="2" customWidth="1"/>
    <col min="14" max="14" width="11.50390625" style="2" bestFit="1" customWidth="1"/>
    <col min="15" max="16384" width="9.125" style="2" customWidth="1"/>
  </cols>
  <sheetData>
    <row r="1" spans="1:11" ht="15.75" customHeight="1">
      <c r="A1" s="114"/>
      <c r="B1" s="114"/>
      <c r="C1" s="114" t="s">
        <v>158</v>
      </c>
      <c r="D1" s="114"/>
      <c r="E1" s="114"/>
      <c r="F1" s="114"/>
      <c r="G1" s="114"/>
      <c r="H1" s="114"/>
      <c r="I1" s="114"/>
      <c r="J1" s="114"/>
      <c r="K1" s="114"/>
    </row>
    <row r="2" spans="1:11" ht="15.75" customHeight="1">
      <c r="A2" s="115"/>
      <c r="B2" s="115"/>
      <c r="C2" s="115" t="s">
        <v>157</v>
      </c>
      <c r="D2" s="115"/>
      <c r="E2" s="115"/>
      <c r="F2" s="115"/>
      <c r="G2" s="115"/>
      <c r="H2" s="115"/>
      <c r="I2" s="115"/>
      <c r="J2" s="115"/>
      <c r="K2" s="115"/>
    </row>
    <row r="3" spans="1:11" ht="15.75" customHeight="1">
      <c r="A3" s="112"/>
      <c r="B3" s="112"/>
      <c r="C3" s="112" t="s">
        <v>244</v>
      </c>
      <c r="D3" s="112"/>
      <c r="E3" s="112"/>
      <c r="F3" s="112"/>
      <c r="G3" s="112"/>
      <c r="H3" s="112"/>
      <c r="I3" s="112"/>
      <c r="J3" s="112"/>
      <c r="K3" s="112"/>
    </row>
    <row r="4" spans="8:11" ht="15.75" customHeight="1">
      <c r="H4" s="76"/>
      <c r="I4" s="76"/>
      <c r="J4" s="76"/>
      <c r="K4" s="76"/>
    </row>
    <row r="5" spans="1:13" ht="27" customHeight="1">
      <c r="A5" s="113" t="s">
        <v>169</v>
      </c>
      <c r="B5" s="113"/>
      <c r="C5" s="113"/>
      <c r="D5" s="113"/>
      <c r="E5" s="113"/>
      <c r="F5" s="113"/>
      <c r="G5" s="113"/>
      <c r="H5" s="113"/>
      <c r="I5" s="113"/>
      <c r="J5" s="113"/>
      <c r="K5" s="113"/>
      <c r="L5" s="96"/>
      <c r="M5" s="3"/>
    </row>
    <row r="6" spans="1:11" ht="20.25" customHeight="1">
      <c r="A6" s="113" t="s">
        <v>209</v>
      </c>
      <c r="B6" s="113"/>
      <c r="C6" s="113"/>
      <c r="D6" s="113"/>
      <c r="E6" s="113"/>
      <c r="F6" s="113"/>
      <c r="G6" s="113"/>
      <c r="H6" s="113"/>
      <c r="I6" s="113"/>
      <c r="J6" s="113"/>
      <c r="K6" s="113"/>
    </row>
    <row r="7" spans="1:11" ht="16.5" customHeight="1">
      <c r="A7" s="77"/>
      <c r="B7" s="77"/>
      <c r="H7" s="78"/>
      <c r="I7" s="78"/>
      <c r="J7" s="78"/>
      <c r="K7" s="79" t="s">
        <v>156</v>
      </c>
    </row>
    <row r="8" spans="1:11" ht="36">
      <c r="A8" s="11" t="s">
        <v>37</v>
      </c>
      <c r="B8" s="11" t="s">
        <v>123</v>
      </c>
      <c r="C8" s="11" t="s">
        <v>163</v>
      </c>
      <c r="D8" s="11" t="s">
        <v>159</v>
      </c>
      <c r="E8" s="11" t="s">
        <v>163</v>
      </c>
      <c r="F8" s="11" t="s">
        <v>170</v>
      </c>
      <c r="G8" s="11" t="s">
        <v>159</v>
      </c>
      <c r="H8" s="11" t="s">
        <v>170</v>
      </c>
      <c r="I8" s="11" t="s">
        <v>171</v>
      </c>
      <c r="J8" s="11" t="s">
        <v>159</v>
      </c>
      <c r="K8" s="11" t="s">
        <v>171</v>
      </c>
    </row>
    <row r="9" spans="1:12" s="4" customFormat="1" ht="15">
      <c r="A9" s="72">
        <v>1</v>
      </c>
      <c r="B9" s="72">
        <v>2</v>
      </c>
      <c r="C9" s="72">
        <v>3</v>
      </c>
      <c r="D9" s="91">
        <v>4</v>
      </c>
      <c r="E9" s="91">
        <v>5</v>
      </c>
      <c r="F9" s="91">
        <v>6</v>
      </c>
      <c r="G9" s="91"/>
      <c r="H9" s="91">
        <v>6</v>
      </c>
      <c r="I9" s="91">
        <v>7</v>
      </c>
      <c r="J9" s="91"/>
      <c r="K9" s="72">
        <v>7</v>
      </c>
      <c r="L9" s="95"/>
    </row>
    <row r="10" spans="1:12" ht="17.25">
      <c r="A10" s="80" t="s">
        <v>4</v>
      </c>
      <c r="B10" s="81" t="s">
        <v>3</v>
      </c>
      <c r="C10" s="33">
        <f aca="true" t="shared" si="0" ref="C10:K10">C11+C46</f>
        <v>970913930</v>
      </c>
      <c r="D10" s="33">
        <f t="shared" si="0"/>
        <v>-34610352.879999995</v>
      </c>
      <c r="E10" s="33">
        <f t="shared" si="0"/>
        <v>936303577.12</v>
      </c>
      <c r="F10" s="33">
        <f t="shared" si="0"/>
        <v>1078442829.3899999</v>
      </c>
      <c r="G10" s="33">
        <f t="shared" si="0"/>
        <v>0</v>
      </c>
      <c r="H10" s="33">
        <f t="shared" si="0"/>
        <v>1078442829.3899999</v>
      </c>
      <c r="I10" s="33">
        <f>I11+I46</f>
        <v>1035146142.38</v>
      </c>
      <c r="J10" s="33">
        <f t="shared" si="0"/>
        <v>0</v>
      </c>
      <c r="K10" s="33">
        <f t="shared" si="0"/>
        <v>1035146142.38</v>
      </c>
      <c r="L10" s="97"/>
    </row>
    <row r="11" spans="1:12" ht="19.5" customHeight="1">
      <c r="A11" s="80" t="s">
        <v>5</v>
      </c>
      <c r="B11" s="80"/>
      <c r="C11" s="33">
        <f aca="true" t="shared" si="1" ref="C11:K11">C12+C18+C24+C37+C42</f>
        <v>572820759</v>
      </c>
      <c r="D11" s="33">
        <f t="shared" si="1"/>
        <v>14340117</v>
      </c>
      <c r="E11" s="33">
        <f t="shared" si="1"/>
        <v>587160876</v>
      </c>
      <c r="F11" s="33">
        <f t="shared" si="1"/>
        <v>716359279.39</v>
      </c>
      <c r="G11" s="33">
        <f t="shared" si="1"/>
        <v>0</v>
      </c>
      <c r="H11" s="33">
        <f t="shared" si="1"/>
        <v>716359279.39</v>
      </c>
      <c r="I11" s="33">
        <f>I12+I18+I24+I37+I42</f>
        <v>673560422.38</v>
      </c>
      <c r="J11" s="33">
        <f t="shared" si="1"/>
        <v>0</v>
      </c>
      <c r="K11" s="33">
        <f t="shared" si="1"/>
        <v>673560422.38</v>
      </c>
      <c r="L11" s="97"/>
    </row>
    <row r="12" spans="1:12" ht="25.5" customHeight="1">
      <c r="A12" s="11" t="s">
        <v>7</v>
      </c>
      <c r="B12" s="12" t="s">
        <v>6</v>
      </c>
      <c r="C12" s="33">
        <f aca="true" t="shared" si="2" ref="C12:K12">C13</f>
        <v>455408000</v>
      </c>
      <c r="D12" s="33">
        <f t="shared" si="2"/>
        <v>9607000</v>
      </c>
      <c r="E12" s="33">
        <f t="shared" si="2"/>
        <v>465015000</v>
      </c>
      <c r="F12" s="33">
        <f t="shared" si="2"/>
        <v>597226392.39</v>
      </c>
      <c r="G12" s="33">
        <f t="shared" si="2"/>
        <v>0</v>
      </c>
      <c r="H12" s="33">
        <f t="shared" si="2"/>
        <v>597226392.39</v>
      </c>
      <c r="I12" s="33">
        <f t="shared" si="2"/>
        <v>552250392.38</v>
      </c>
      <c r="J12" s="33">
        <f t="shared" si="2"/>
        <v>0</v>
      </c>
      <c r="K12" s="33">
        <f t="shared" si="2"/>
        <v>552250392.38</v>
      </c>
      <c r="L12" s="97"/>
    </row>
    <row r="13" spans="1:15" ht="26.25" customHeight="1">
      <c r="A13" s="49" t="s">
        <v>9</v>
      </c>
      <c r="B13" s="7" t="s">
        <v>8</v>
      </c>
      <c r="C13" s="41">
        <f aca="true" t="shared" si="3" ref="C13:K13">C14+C15+C16+C17</f>
        <v>455408000</v>
      </c>
      <c r="D13" s="26">
        <f t="shared" si="3"/>
        <v>9607000</v>
      </c>
      <c r="E13" s="26">
        <f t="shared" si="3"/>
        <v>465015000</v>
      </c>
      <c r="F13" s="26">
        <f t="shared" si="3"/>
        <v>597226392.39</v>
      </c>
      <c r="G13" s="26">
        <f t="shared" si="3"/>
        <v>0</v>
      </c>
      <c r="H13" s="26">
        <f t="shared" si="3"/>
        <v>597226392.39</v>
      </c>
      <c r="I13" s="26">
        <f>I14+I15+I16+I17</f>
        <v>552250392.38</v>
      </c>
      <c r="J13" s="26">
        <f t="shared" si="3"/>
        <v>0</v>
      </c>
      <c r="K13" s="41">
        <f t="shared" si="3"/>
        <v>552250392.38</v>
      </c>
      <c r="O13" s="5"/>
    </row>
    <row r="14" spans="1:12" ht="87.75" customHeight="1">
      <c r="A14" s="6" t="s">
        <v>84</v>
      </c>
      <c r="B14" s="10" t="s">
        <v>38</v>
      </c>
      <c r="C14" s="21">
        <v>452655000</v>
      </c>
      <c r="D14" s="21">
        <v>10345000</v>
      </c>
      <c r="E14" s="21">
        <f>C14+D14</f>
        <v>463000000</v>
      </c>
      <c r="F14" s="21">
        <v>593617392.39</v>
      </c>
      <c r="G14" s="21">
        <v>0</v>
      </c>
      <c r="H14" s="21">
        <f>F14+G14</f>
        <v>593617392.39</v>
      </c>
      <c r="I14" s="21">
        <v>548468392.38</v>
      </c>
      <c r="J14" s="21">
        <v>0</v>
      </c>
      <c r="K14" s="21">
        <f>I14+J14</f>
        <v>548468392.38</v>
      </c>
      <c r="L14" s="97"/>
    </row>
    <row r="15" spans="1:12" ht="121.5" customHeight="1">
      <c r="A15" s="6" t="s">
        <v>94</v>
      </c>
      <c r="B15" s="10" t="s">
        <v>40</v>
      </c>
      <c r="C15" s="21">
        <v>2153000</v>
      </c>
      <c r="D15" s="21">
        <v>-553000</v>
      </c>
      <c r="E15" s="21">
        <f>C15+D15</f>
        <v>1600000</v>
      </c>
      <c r="F15" s="21">
        <v>2793000</v>
      </c>
      <c r="G15" s="21">
        <v>0</v>
      </c>
      <c r="H15" s="21">
        <v>2793000</v>
      </c>
      <c r="I15" s="21">
        <v>2927000</v>
      </c>
      <c r="J15" s="21">
        <v>0</v>
      </c>
      <c r="K15" s="21">
        <v>2927000</v>
      </c>
      <c r="L15" s="97"/>
    </row>
    <row r="16" spans="1:12" ht="52.5" customHeight="1">
      <c r="A16" s="6" t="s">
        <v>85</v>
      </c>
      <c r="B16" s="10" t="s">
        <v>107</v>
      </c>
      <c r="C16" s="21">
        <v>500000</v>
      </c>
      <c r="D16" s="21">
        <v>-160000</v>
      </c>
      <c r="E16" s="21">
        <f>C16+D16</f>
        <v>340000</v>
      </c>
      <c r="F16" s="21">
        <v>648000</v>
      </c>
      <c r="G16" s="21">
        <v>0</v>
      </c>
      <c r="H16" s="21">
        <v>648000</v>
      </c>
      <c r="I16" s="21">
        <v>679000</v>
      </c>
      <c r="J16" s="21">
        <v>0</v>
      </c>
      <c r="K16" s="21">
        <v>679000</v>
      </c>
      <c r="L16" s="97"/>
    </row>
    <row r="17" spans="1:12" ht="102.75" customHeight="1">
      <c r="A17" s="6" t="s">
        <v>86</v>
      </c>
      <c r="B17" s="10" t="s">
        <v>39</v>
      </c>
      <c r="C17" s="21">
        <v>100000</v>
      </c>
      <c r="D17" s="21">
        <v>-25000</v>
      </c>
      <c r="E17" s="21">
        <f>C17+D17</f>
        <v>75000</v>
      </c>
      <c r="F17" s="21">
        <v>168000</v>
      </c>
      <c r="G17" s="21">
        <v>0</v>
      </c>
      <c r="H17" s="21">
        <v>168000</v>
      </c>
      <c r="I17" s="21">
        <v>176000</v>
      </c>
      <c r="J17" s="21">
        <v>0</v>
      </c>
      <c r="K17" s="21">
        <v>176000</v>
      </c>
      <c r="L17" s="97"/>
    </row>
    <row r="18" spans="1:12" ht="48.75" customHeight="1">
      <c r="A18" s="11" t="s">
        <v>155</v>
      </c>
      <c r="B18" s="19" t="s">
        <v>143</v>
      </c>
      <c r="C18" s="37">
        <f aca="true" t="shared" si="4" ref="C18:K18">C19</f>
        <v>4745090</v>
      </c>
      <c r="D18" s="27">
        <f t="shared" si="4"/>
        <v>277217</v>
      </c>
      <c r="E18" s="27">
        <f t="shared" si="4"/>
        <v>5022307</v>
      </c>
      <c r="F18" s="27">
        <f t="shared" si="4"/>
        <v>4670487</v>
      </c>
      <c r="G18" s="27">
        <f t="shared" si="4"/>
        <v>0</v>
      </c>
      <c r="H18" s="27">
        <f t="shared" si="4"/>
        <v>4670487</v>
      </c>
      <c r="I18" s="27">
        <f t="shared" si="4"/>
        <v>5257630</v>
      </c>
      <c r="J18" s="27">
        <f t="shared" si="4"/>
        <v>0</v>
      </c>
      <c r="K18" s="37">
        <f t="shared" si="4"/>
        <v>5257630</v>
      </c>
      <c r="L18" s="97"/>
    </row>
    <row r="19" spans="1:12" ht="43.5" customHeight="1">
      <c r="A19" s="50" t="s">
        <v>145</v>
      </c>
      <c r="B19" s="19" t="s">
        <v>144</v>
      </c>
      <c r="C19" s="22">
        <f aca="true" t="shared" si="5" ref="C19:K19">SUM(C20:C23)</f>
        <v>4745090</v>
      </c>
      <c r="D19" s="22">
        <f t="shared" si="5"/>
        <v>277217</v>
      </c>
      <c r="E19" s="22">
        <f t="shared" si="5"/>
        <v>5022307</v>
      </c>
      <c r="F19" s="22">
        <f t="shared" si="5"/>
        <v>4670487</v>
      </c>
      <c r="G19" s="22">
        <f t="shared" si="5"/>
        <v>0</v>
      </c>
      <c r="H19" s="22">
        <f t="shared" si="5"/>
        <v>4670487</v>
      </c>
      <c r="I19" s="22">
        <f>SUM(I20:I23)</f>
        <v>5257630</v>
      </c>
      <c r="J19" s="22">
        <f t="shared" si="5"/>
        <v>0</v>
      </c>
      <c r="K19" s="22">
        <f t="shared" si="5"/>
        <v>5257630</v>
      </c>
      <c r="L19" s="97"/>
    </row>
    <row r="20" spans="1:12" ht="76.5" customHeight="1">
      <c r="A20" s="50" t="s">
        <v>146</v>
      </c>
      <c r="B20" s="19" t="s">
        <v>147</v>
      </c>
      <c r="C20" s="21">
        <v>1620408</v>
      </c>
      <c r="D20" s="21">
        <v>424460</v>
      </c>
      <c r="E20" s="21">
        <f>C20+D20</f>
        <v>2044868</v>
      </c>
      <c r="F20" s="21">
        <v>1624050</v>
      </c>
      <c r="G20" s="21">
        <v>0</v>
      </c>
      <c r="H20" s="21">
        <v>1624050</v>
      </c>
      <c r="I20" s="21">
        <v>1811782</v>
      </c>
      <c r="J20" s="21">
        <v>0</v>
      </c>
      <c r="K20" s="21">
        <v>1811782</v>
      </c>
      <c r="L20" s="97"/>
    </row>
    <row r="21" spans="1:12" ht="97.5" customHeight="1">
      <c r="A21" s="50" t="s">
        <v>148</v>
      </c>
      <c r="B21" s="19" t="s">
        <v>149</v>
      </c>
      <c r="C21" s="21">
        <v>16141</v>
      </c>
      <c r="D21" s="21">
        <v>4304</v>
      </c>
      <c r="E21" s="21">
        <f>C21+D21</f>
        <v>20445</v>
      </c>
      <c r="F21" s="21">
        <v>14789</v>
      </c>
      <c r="G21" s="21">
        <v>0</v>
      </c>
      <c r="H21" s="21">
        <v>14789</v>
      </c>
      <c r="I21" s="21">
        <v>15587</v>
      </c>
      <c r="J21" s="21">
        <v>0</v>
      </c>
      <c r="K21" s="21">
        <v>15587</v>
      </c>
      <c r="L21" s="97"/>
    </row>
    <row r="22" spans="1:12" ht="84" customHeight="1">
      <c r="A22" s="50" t="s">
        <v>150</v>
      </c>
      <c r="B22" s="19" t="s">
        <v>151</v>
      </c>
      <c r="C22" s="21">
        <v>3432645</v>
      </c>
      <c r="D22" s="21">
        <v>-97564</v>
      </c>
      <c r="E22" s="21">
        <f>C22+D22</f>
        <v>3335081</v>
      </c>
      <c r="F22" s="21">
        <v>3368675</v>
      </c>
      <c r="G22" s="21">
        <v>0</v>
      </c>
      <c r="H22" s="21">
        <v>3368675</v>
      </c>
      <c r="I22" s="21">
        <v>3777723</v>
      </c>
      <c r="J22" s="21">
        <v>0</v>
      </c>
      <c r="K22" s="21">
        <v>3777723</v>
      </c>
      <c r="L22" s="97"/>
    </row>
    <row r="23" spans="1:12" ht="75.75" customHeight="1">
      <c r="A23" s="50" t="s">
        <v>152</v>
      </c>
      <c r="B23" s="19" t="s">
        <v>153</v>
      </c>
      <c r="C23" s="21">
        <v>-324104</v>
      </c>
      <c r="D23" s="21">
        <v>-53983</v>
      </c>
      <c r="E23" s="21">
        <f>C23+D23</f>
        <v>-378087</v>
      </c>
      <c r="F23" s="21">
        <v>-337027</v>
      </c>
      <c r="G23" s="21">
        <v>0</v>
      </c>
      <c r="H23" s="21">
        <v>-337027</v>
      </c>
      <c r="I23" s="21">
        <v>-347462</v>
      </c>
      <c r="J23" s="21">
        <v>0</v>
      </c>
      <c r="K23" s="21">
        <v>-347462</v>
      </c>
      <c r="L23" s="97"/>
    </row>
    <row r="24" spans="1:12" ht="21.75" customHeight="1">
      <c r="A24" s="11" t="s">
        <v>11</v>
      </c>
      <c r="B24" s="12" t="s">
        <v>10</v>
      </c>
      <c r="C24" s="34">
        <f aca="true" t="shared" si="6" ref="C24:K24">C25+C33+C36</f>
        <v>45265869</v>
      </c>
      <c r="D24" s="34">
        <f t="shared" si="6"/>
        <v>1849300</v>
      </c>
      <c r="E24" s="34">
        <f t="shared" si="6"/>
        <v>47115169</v>
      </c>
      <c r="F24" s="34">
        <f t="shared" si="6"/>
        <v>45900000</v>
      </c>
      <c r="G24" s="34">
        <f t="shared" si="6"/>
        <v>0</v>
      </c>
      <c r="H24" s="34">
        <f t="shared" si="6"/>
        <v>45900000</v>
      </c>
      <c r="I24" s="34">
        <f>I25+I33+I36</f>
        <v>47490000</v>
      </c>
      <c r="J24" s="34">
        <f t="shared" si="6"/>
        <v>0</v>
      </c>
      <c r="K24" s="34">
        <f t="shared" si="6"/>
        <v>47490000</v>
      </c>
      <c r="L24" s="97"/>
    </row>
    <row r="25" spans="1:12" ht="39.75" customHeight="1">
      <c r="A25" s="44" t="s">
        <v>109</v>
      </c>
      <c r="B25" s="82" t="s">
        <v>113</v>
      </c>
      <c r="C25" s="26">
        <f aca="true" t="shared" si="7" ref="C25:K25">C26+C29+C32</f>
        <v>29280303</v>
      </c>
      <c r="D25" s="26">
        <f t="shared" si="7"/>
        <v>1334800</v>
      </c>
      <c r="E25" s="26">
        <f t="shared" si="7"/>
        <v>30615103</v>
      </c>
      <c r="F25" s="26">
        <f t="shared" si="7"/>
        <v>27510000</v>
      </c>
      <c r="G25" s="26">
        <f t="shared" si="7"/>
        <v>0</v>
      </c>
      <c r="H25" s="26">
        <f t="shared" si="7"/>
        <v>27510000</v>
      </c>
      <c r="I25" s="26">
        <f>I26+I29+I32</f>
        <v>28460000</v>
      </c>
      <c r="J25" s="26">
        <f t="shared" si="7"/>
        <v>0</v>
      </c>
      <c r="K25" s="26">
        <f t="shared" si="7"/>
        <v>28460000</v>
      </c>
      <c r="L25" s="97"/>
    </row>
    <row r="26" spans="1:12" ht="39" customHeight="1">
      <c r="A26" s="45" t="s">
        <v>110</v>
      </c>
      <c r="B26" s="10" t="s">
        <v>114</v>
      </c>
      <c r="C26" s="26">
        <f>C27+C28</f>
        <v>15700000</v>
      </c>
      <c r="D26" s="26">
        <f>D27+D28</f>
        <v>600900</v>
      </c>
      <c r="E26" s="26">
        <f>C26+D26</f>
        <v>16300900</v>
      </c>
      <c r="F26" s="26">
        <f>F27</f>
        <v>16400000</v>
      </c>
      <c r="G26" s="26">
        <f>G27</f>
        <v>0</v>
      </c>
      <c r="H26" s="26">
        <f>H27+H28</f>
        <v>16400000</v>
      </c>
      <c r="I26" s="26">
        <f>I27</f>
        <v>16970000</v>
      </c>
      <c r="J26" s="26">
        <f>J27</f>
        <v>0</v>
      </c>
      <c r="K26" s="26">
        <f>K27+K28</f>
        <v>16970000</v>
      </c>
      <c r="L26" s="97"/>
    </row>
    <row r="27" spans="1:12" ht="47.25" customHeight="1">
      <c r="A27" s="46" t="s">
        <v>110</v>
      </c>
      <c r="B27" s="83" t="s">
        <v>115</v>
      </c>
      <c r="C27" s="23">
        <v>15700000</v>
      </c>
      <c r="D27" s="25">
        <v>600000</v>
      </c>
      <c r="E27" s="92">
        <f>C27+D27</f>
        <v>16300000</v>
      </c>
      <c r="F27" s="25">
        <v>16400000</v>
      </c>
      <c r="G27" s="25">
        <v>0</v>
      </c>
      <c r="H27" s="25">
        <v>16400000</v>
      </c>
      <c r="I27" s="25">
        <v>16970000</v>
      </c>
      <c r="J27" s="25">
        <v>0</v>
      </c>
      <c r="K27" s="23">
        <v>16970000</v>
      </c>
      <c r="L27" s="97"/>
    </row>
    <row r="28" spans="1:12" ht="67.5" customHeight="1">
      <c r="A28" s="46" t="s">
        <v>262</v>
      </c>
      <c r="B28" s="83" t="s">
        <v>261</v>
      </c>
      <c r="C28" s="23">
        <v>0</v>
      </c>
      <c r="D28" s="25">
        <v>900</v>
      </c>
      <c r="E28" s="92">
        <f>C28+D28</f>
        <v>900</v>
      </c>
      <c r="F28" s="25"/>
      <c r="G28" s="25"/>
      <c r="H28" s="25">
        <v>0</v>
      </c>
      <c r="I28" s="25"/>
      <c r="J28" s="25"/>
      <c r="K28" s="23">
        <v>0</v>
      </c>
      <c r="L28" s="97"/>
    </row>
    <row r="29" spans="1:12" ht="40.5" customHeight="1">
      <c r="A29" s="45" t="s">
        <v>111</v>
      </c>
      <c r="B29" s="10" t="s">
        <v>116</v>
      </c>
      <c r="C29" s="26">
        <f>C30+C31</f>
        <v>13617303</v>
      </c>
      <c r="D29" s="26">
        <f>D30+D31</f>
        <v>700000</v>
      </c>
      <c r="E29" s="26">
        <f>E30+E31</f>
        <v>14317303</v>
      </c>
      <c r="F29" s="26">
        <f>F30</f>
        <v>9900000</v>
      </c>
      <c r="G29" s="26">
        <f>G30</f>
        <v>0</v>
      </c>
      <c r="H29" s="26">
        <f>H30+H31</f>
        <v>9900000</v>
      </c>
      <c r="I29" s="26">
        <f>I30</f>
        <v>10240000</v>
      </c>
      <c r="J29" s="26">
        <f>J30</f>
        <v>0</v>
      </c>
      <c r="K29" s="26">
        <f>K30+K31</f>
        <v>10240000</v>
      </c>
      <c r="L29" s="97"/>
    </row>
    <row r="30" spans="1:12" ht="84.75" customHeight="1">
      <c r="A30" s="46" t="s">
        <v>247</v>
      </c>
      <c r="B30" s="83" t="s">
        <v>117</v>
      </c>
      <c r="C30" s="23">
        <v>13660000</v>
      </c>
      <c r="D30" s="25">
        <v>700000</v>
      </c>
      <c r="E30" s="92">
        <f>C30+D30</f>
        <v>14360000</v>
      </c>
      <c r="F30" s="25">
        <v>9900000</v>
      </c>
      <c r="G30" s="25">
        <v>0</v>
      </c>
      <c r="H30" s="25">
        <v>9900000</v>
      </c>
      <c r="I30" s="25">
        <v>10240000</v>
      </c>
      <c r="J30" s="25">
        <v>0</v>
      </c>
      <c r="K30" s="23">
        <v>10240000</v>
      </c>
      <c r="L30" s="97"/>
    </row>
    <row r="31" spans="1:12" ht="71.25" customHeight="1">
      <c r="A31" s="46" t="s">
        <v>248</v>
      </c>
      <c r="B31" s="83" t="s">
        <v>249</v>
      </c>
      <c r="C31" s="23">
        <v>-42697</v>
      </c>
      <c r="D31" s="25">
        <v>0</v>
      </c>
      <c r="E31" s="92">
        <f>C31+D31</f>
        <v>-42697</v>
      </c>
      <c r="F31" s="25"/>
      <c r="G31" s="25"/>
      <c r="H31" s="25">
        <v>0</v>
      </c>
      <c r="I31" s="25"/>
      <c r="J31" s="25"/>
      <c r="K31" s="23">
        <v>0</v>
      </c>
      <c r="L31" s="97"/>
    </row>
    <row r="32" spans="1:12" ht="33" customHeight="1">
      <c r="A32" s="47" t="s">
        <v>112</v>
      </c>
      <c r="B32" s="10" t="s">
        <v>118</v>
      </c>
      <c r="C32" s="22">
        <v>-37000</v>
      </c>
      <c r="D32" s="22">
        <v>33900</v>
      </c>
      <c r="E32" s="21">
        <f>C32+D32</f>
        <v>-3100</v>
      </c>
      <c r="F32" s="22">
        <v>1210000</v>
      </c>
      <c r="G32" s="22">
        <v>0</v>
      </c>
      <c r="H32" s="22">
        <v>1210000</v>
      </c>
      <c r="I32" s="22">
        <v>1250000</v>
      </c>
      <c r="J32" s="22">
        <v>0</v>
      </c>
      <c r="K32" s="22">
        <v>1250000</v>
      </c>
      <c r="L32" s="97"/>
    </row>
    <row r="33" spans="1:12" ht="30.75" customHeight="1">
      <c r="A33" s="6" t="s">
        <v>12</v>
      </c>
      <c r="B33" s="7" t="s">
        <v>73</v>
      </c>
      <c r="C33" s="26">
        <f>C34+C35</f>
        <v>14005566</v>
      </c>
      <c r="D33" s="26">
        <f>D34+D35</f>
        <v>294500</v>
      </c>
      <c r="E33" s="26">
        <f>E34+E35</f>
        <v>14300066</v>
      </c>
      <c r="F33" s="26">
        <f>F34</f>
        <v>16320000</v>
      </c>
      <c r="G33" s="26">
        <f>G34</f>
        <v>0</v>
      </c>
      <c r="H33" s="26">
        <f>H34+H35</f>
        <v>16320000</v>
      </c>
      <c r="I33" s="26">
        <f>I34</f>
        <v>16890000</v>
      </c>
      <c r="J33" s="26">
        <f>J34</f>
        <v>0</v>
      </c>
      <c r="K33" s="26">
        <f>K34+K35</f>
        <v>16890000</v>
      </c>
      <c r="L33" s="97"/>
    </row>
    <row r="34" spans="1:12" ht="28.5" customHeight="1">
      <c r="A34" s="48" t="s">
        <v>12</v>
      </c>
      <c r="B34" s="84" t="s">
        <v>57</v>
      </c>
      <c r="C34" s="103">
        <v>14000000</v>
      </c>
      <c r="D34" s="103">
        <v>300000</v>
      </c>
      <c r="E34" s="93">
        <f>C34+D34</f>
        <v>14300000</v>
      </c>
      <c r="F34" s="103">
        <v>16320000</v>
      </c>
      <c r="G34" s="103">
        <v>0</v>
      </c>
      <c r="H34" s="103">
        <v>16320000</v>
      </c>
      <c r="I34" s="103">
        <v>16890000</v>
      </c>
      <c r="J34" s="103">
        <v>0</v>
      </c>
      <c r="K34" s="103">
        <v>16890000</v>
      </c>
      <c r="L34" s="97"/>
    </row>
    <row r="35" spans="1:12" ht="42.75" customHeight="1">
      <c r="A35" s="48" t="s">
        <v>250</v>
      </c>
      <c r="B35" s="84" t="s">
        <v>251</v>
      </c>
      <c r="C35" s="103">
        <v>5566</v>
      </c>
      <c r="D35" s="103">
        <v>-5500</v>
      </c>
      <c r="E35" s="21">
        <f>C35+D35</f>
        <v>66</v>
      </c>
      <c r="F35" s="103"/>
      <c r="G35" s="103"/>
      <c r="H35" s="103">
        <v>0</v>
      </c>
      <c r="I35" s="103"/>
      <c r="J35" s="103"/>
      <c r="K35" s="103">
        <v>0</v>
      </c>
      <c r="L35" s="97"/>
    </row>
    <row r="36" spans="1:12" ht="46.5" customHeight="1">
      <c r="A36" s="6" t="s">
        <v>130</v>
      </c>
      <c r="B36" s="7" t="s">
        <v>129</v>
      </c>
      <c r="C36" s="21">
        <v>1980000</v>
      </c>
      <c r="D36" s="21">
        <v>220000</v>
      </c>
      <c r="E36" s="21">
        <f>C36+D36</f>
        <v>2200000</v>
      </c>
      <c r="F36" s="21">
        <v>2070000</v>
      </c>
      <c r="G36" s="21">
        <v>0</v>
      </c>
      <c r="H36" s="21">
        <v>2070000</v>
      </c>
      <c r="I36" s="21">
        <v>2140000</v>
      </c>
      <c r="J36" s="21">
        <v>0</v>
      </c>
      <c r="K36" s="21">
        <v>2140000</v>
      </c>
      <c r="L36" s="97"/>
    </row>
    <row r="37" spans="1:12" ht="24" customHeight="1">
      <c r="A37" s="11" t="s">
        <v>14</v>
      </c>
      <c r="B37" s="12" t="s">
        <v>13</v>
      </c>
      <c r="C37" s="34">
        <f aca="true" t="shared" si="8" ref="C37:K37">C38+C39</f>
        <v>62800000</v>
      </c>
      <c r="D37" s="34">
        <f t="shared" si="8"/>
        <v>2400000</v>
      </c>
      <c r="E37" s="34">
        <f t="shared" si="8"/>
        <v>65200000</v>
      </c>
      <c r="F37" s="34">
        <f t="shared" si="8"/>
        <v>64000000</v>
      </c>
      <c r="G37" s="34">
        <f t="shared" si="8"/>
        <v>0</v>
      </c>
      <c r="H37" s="34">
        <f t="shared" si="8"/>
        <v>64000000</v>
      </c>
      <c r="I37" s="34">
        <f>I38+I39</f>
        <v>64000000</v>
      </c>
      <c r="J37" s="34">
        <f t="shared" si="8"/>
        <v>0</v>
      </c>
      <c r="K37" s="34">
        <f t="shared" si="8"/>
        <v>64000000</v>
      </c>
      <c r="L37" s="97"/>
    </row>
    <row r="38" spans="1:12" ht="47.25" customHeight="1">
      <c r="A38" s="6" t="s">
        <v>46</v>
      </c>
      <c r="B38" s="7" t="s">
        <v>0</v>
      </c>
      <c r="C38" s="21">
        <v>11000000</v>
      </c>
      <c r="D38" s="21">
        <v>1500000</v>
      </c>
      <c r="E38" s="21">
        <f>C38+D38</f>
        <v>12500000</v>
      </c>
      <c r="F38" s="21">
        <v>11000000</v>
      </c>
      <c r="G38" s="21">
        <v>0</v>
      </c>
      <c r="H38" s="21">
        <v>11000000</v>
      </c>
      <c r="I38" s="21">
        <v>11000000</v>
      </c>
      <c r="J38" s="21">
        <v>0</v>
      </c>
      <c r="K38" s="21">
        <v>11000000</v>
      </c>
      <c r="L38" s="97"/>
    </row>
    <row r="39" spans="1:12" ht="22.5" customHeight="1">
      <c r="A39" s="49" t="s">
        <v>52</v>
      </c>
      <c r="B39" s="8" t="s">
        <v>91</v>
      </c>
      <c r="C39" s="26">
        <f aca="true" t="shared" si="9" ref="C39:K39">C40+C41</f>
        <v>51800000</v>
      </c>
      <c r="D39" s="26">
        <f t="shared" si="9"/>
        <v>900000</v>
      </c>
      <c r="E39" s="26">
        <f t="shared" si="9"/>
        <v>52700000</v>
      </c>
      <c r="F39" s="26">
        <f t="shared" si="9"/>
        <v>53000000</v>
      </c>
      <c r="G39" s="26">
        <f t="shared" si="9"/>
        <v>0</v>
      </c>
      <c r="H39" s="26">
        <f t="shared" si="9"/>
        <v>53000000</v>
      </c>
      <c r="I39" s="26">
        <f>I40+I41</f>
        <v>53000000</v>
      </c>
      <c r="J39" s="26">
        <f t="shared" si="9"/>
        <v>0</v>
      </c>
      <c r="K39" s="26">
        <f t="shared" si="9"/>
        <v>53000000</v>
      </c>
      <c r="L39" s="97"/>
    </row>
    <row r="40" spans="1:12" ht="48.75" customHeight="1">
      <c r="A40" s="49" t="s">
        <v>172</v>
      </c>
      <c r="B40" s="8" t="s">
        <v>173</v>
      </c>
      <c r="C40" s="21">
        <v>51000000</v>
      </c>
      <c r="D40" s="21">
        <v>900000</v>
      </c>
      <c r="E40" s="21">
        <f>C40+D40</f>
        <v>51900000</v>
      </c>
      <c r="F40" s="21">
        <v>51000000</v>
      </c>
      <c r="G40" s="21">
        <v>0</v>
      </c>
      <c r="H40" s="21">
        <v>51000000</v>
      </c>
      <c r="I40" s="21">
        <v>51000000</v>
      </c>
      <c r="J40" s="21">
        <v>0</v>
      </c>
      <c r="K40" s="21">
        <v>51000000</v>
      </c>
      <c r="L40" s="97"/>
    </row>
    <row r="41" spans="1:12" ht="44.25" customHeight="1">
      <c r="A41" s="50" t="s">
        <v>174</v>
      </c>
      <c r="B41" s="10" t="s">
        <v>175</v>
      </c>
      <c r="C41" s="21">
        <v>800000</v>
      </c>
      <c r="D41" s="21">
        <v>0</v>
      </c>
      <c r="E41" s="21">
        <f>C41+D41</f>
        <v>800000</v>
      </c>
      <c r="F41" s="21">
        <v>2000000</v>
      </c>
      <c r="G41" s="21">
        <v>0</v>
      </c>
      <c r="H41" s="21">
        <v>2000000</v>
      </c>
      <c r="I41" s="21">
        <v>2000000</v>
      </c>
      <c r="J41" s="21">
        <v>0</v>
      </c>
      <c r="K41" s="21">
        <v>2000000</v>
      </c>
      <c r="L41" s="97"/>
    </row>
    <row r="42" spans="1:11" ht="23.25" customHeight="1">
      <c r="A42" s="11" t="s">
        <v>16</v>
      </c>
      <c r="B42" s="12" t="s">
        <v>15</v>
      </c>
      <c r="C42" s="34">
        <f aca="true" t="shared" si="10" ref="C42:K42">C43+C44+C45</f>
        <v>4601800</v>
      </c>
      <c r="D42" s="34">
        <f t="shared" si="10"/>
        <v>206600</v>
      </c>
      <c r="E42" s="34">
        <f t="shared" si="10"/>
        <v>4808400</v>
      </c>
      <c r="F42" s="34">
        <f t="shared" si="10"/>
        <v>4562400</v>
      </c>
      <c r="G42" s="34">
        <f t="shared" si="10"/>
        <v>0</v>
      </c>
      <c r="H42" s="34">
        <f t="shared" si="10"/>
        <v>4562400</v>
      </c>
      <c r="I42" s="34">
        <f>I43+I44+I45</f>
        <v>4562400</v>
      </c>
      <c r="J42" s="34">
        <f t="shared" si="10"/>
        <v>0</v>
      </c>
      <c r="K42" s="34">
        <f t="shared" si="10"/>
        <v>4562400</v>
      </c>
    </row>
    <row r="43" spans="1:12" ht="63.75" customHeight="1">
      <c r="A43" s="50" t="s">
        <v>47</v>
      </c>
      <c r="B43" s="12" t="s">
        <v>17</v>
      </c>
      <c r="C43" s="22">
        <v>4500000</v>
      </c>
      <c r="D43" s="22">
        <v>200000</v>
      </c>
      <c r="E43" s="21">
        <f>C43+D43</f>
        <v>4700000</v>
      </c>
      <c r="F43" s="22">
        <v>4500000</v>
      </c>
      <c r="G43" s="22">
        <v>0</v>
      </c>
      <c r="H43" s="22">
        <v>4500000</v>
      </c>
      <c r="I43" s="22">
        <v>4500000</v>
      </c>
      <c r="J43" s="22">
        <v>0</v>
      </c>
      <c r="K43" s="22">
        <v>4500000</v>
      </c>
      <c r="L43" s="97"/>
    </row>
    <row r="44" spans="1:12" ht="45.75" customHeight="1">
      <c r="A44" s="50" t="s">
        <v>139</v>
      </c>
      <c r="B44" s="12" t="s">
        <v>210</v>
      </c>
      <c r="C44" s="22">
        <v>65000</v>
      </c>
      <c r="D44" s="22">
        <v>5000</v>
      </c>
      <c r="E44" s="21">
        <f>C44+D44</f>
        <v>70000</v>
      </c>
      <c r="F44" s="22">
        <v>40000</v>
      </c>
      <c r="G44" s="22">
        <v>0</v>
      </c>
      <c r="H44" s="22">
        <v>40000</v>
      </c>
      <c r="I44" s="22">
        <v>40000</v>
      </c>
      <c r="J44" s="22">
        <v>0</v>
      </c>
      <c r="K44" s="22">
        <v>40000</v>
      </c>
      <c r="L44" s="97"/>
    </row>
    <row r="45" spans="1:12" ht="102" customHeight="1">
      <c r="A45" s="50" t="s">
        <v>176</v>
      </c>
      <c r="B45" s="12" t="s">
        <v>177</v>
      </c>
      <c r="C45" s="26">
        <v>36800</v>
      </c>
      <c r="D45" s="26">
        <v>1600</v>
      </c>
      <c r="E45" s="21">
        <f>C45+D45</f>
        <v>38400</v>
      </c>
      <c r="F45" s="26">
        <v>22400</v>
      </c>
      <c r="G45" s="26">
        <v>0</v>
      </c>
      <c r="H45" s="26">
        <v>22400</v>
      </c>
      <c r="I45" s="26">
        <v>22400</v>
      </c>
      <c r="J45" s="26">
        <v>0</v>
      </c>
      <c r="K45" s="26">
        <v>22400</v>
      </c>
      <c r="L45" s="97"/>
    </row>
    <row r="46" spans="1:12" ht="18">
      <c r="A46" s="80" t="s">
        <v>18</v>
      </c>
      <c r="B46" s="12"/>
      <c r="C46" s="34">
        <f aca="true" t="shared" si="11" ref="C46:K46">C47+C54+C60+C63+C68+C81</f>
        <v>398093171</v>
      </c>
      <c r="D46" s="34">
        <f t="shared" si="11"/>
        <v>-48950469.879999995</v>
      </c>
      <c r="E46" s="34">
        <f t="shared" si="11"/>
        <v>349142701.12</v>
      </c>
      <c r="F46" s="34">
        <f t="shared" si="11"/>
        <v>362083550</v>
      </c>
      <c r="G46" s="34">
        <f t="shared" si="11"/>
        <v>0</v>
      </c>
      <c r="H46" s="34">
        <f t="shared" si="11"/>
        <v>362083550</v>
      </c>
      <c r="I46" s="34">
        <f>I47+I54+I60+I63+I68+I81</f>
        <v>361585720</v>
      </c>
      <c r="J46" s="34">
        <f t="shared" si="11"/>
        <v>0</v>
      </c>
      <c r="K46" s="34">
        <f t="shared" si="11"/>
        <v>361585720</v>
      </c>
      <c r="L46" s="97"/>
    </row>
    <row r="47" spans="1:12" ht="43.5" customHeight="1">
      <c r="A47" s="50" t="s">
        <v>20</v>
      </c>
      <c r="B47" s="12" t="s">
        <v>19</v>
      </c>
      <c r="C47" s="34">
        <f aca="true" t="shared" si="12" ref="C47:K47">C48+C52+C53</f>
        <v>266162410</v>
      </c>
      <c r="D47" s="34">
        <f t="shared" si="12"/>
        <v>130000</v>
      </c>
      <c r="E47" s="34">
        <f t="shared" si="12"/>
        <v>266292410</v>
      </c>
      <c r="F47" s="34">
        <f t="shared" si="12"/>
        <v>262313090</v>
      </c>
      <c r="G47" s="34">
        <f t="shared" si="12"/>
        <v>0</v>
      </c>
      <c r="H47" s="34">
        <f t="shared" si="12"/>
        <v>262313090</v>
      </c>
      <c r="I47" s="34">
        <f>I48+I52+I53</f>
        <v>262313090</v>
      </c>
      <c r="J47" s="34">
        <f t="shared" si="12"/>
        <v>0</v>
      </c>
      <c r="K47" s="34">
        <f t="shared" si="12"/>
        <v>262313090</v>
      </c>
      <c r="L47" s="97"/>
    </row>
    <row r="48" spans="1:12" ht="104.25" customHeight="1">
      <c r="A48" s="50" t="s">
        <v>56</v>
      </c>
      <c r="B48" s="12" t="s">
        <v>21</v>
      </c>
      <c r="C48" s="26">
        <f aca="true" t="shared" si="13" ref="C48:K48">C49+C50+C51</f>
        <v>265398210</v>
      </c>
      <c r="D48" s="26">
        <f t="shared" si="13"/>
        <v>0</v>
      </c>
      <c r="E48" s="26">
        <f t="shared" si="13"/>
        <v>265398210</v>
      </c>
      <c r="F48" s="26">
        <f t="shared" si="13"/>
        <v>261806890</v>
      </c>
      <c r="G48" s="26">
        <f t="shared" si="13"/>
        <v>0</v>
      </c>
      <c r="H48" s="26">
        <f t="shared" si="13"/>
        <v>261806890</v>
      </c>
      <c r="I48" s="26">
        <f>I49+I50+I51</f>
        <v>261806890</v>
      </c>
      <c r="J48" s="26">
        <f t="shared" si="13"/>
        <v>0</v>
      </c>
      <c r="K48" s="26">
        <f t="shared" si="13"/>
        <v>261806890</v>
      </c>
      <c r="L48" s="97"/>
    </row>
    <row r="49" spans="1:12" ht="83.25" customHeight="1">
      <c r="A49" s="50" t="s">
        <v>92</v>
      </c>
      <c r="B49" s="11" t="s">
        <v>67</v>
      </c>
      <c r="C49" s="22">
        <v>235142890</v>
      </c>
      <c r="D49" s="22">
        <v>0</v>
      </c>
      <c r="E49" s="21">
        <f>C49+D49</f>
        <v>235142890</v>
      </c>
      <c r="F49" s="22">
        <v>231742360</v>
      </c>
      <c r="G49" s="22">
        <v>0</v>
      </c>
      <c r="H49" s="22">
        <v>231742360</v>
      </c>
      <c r="I49" s="22">
        <v>231742360</v>
      </c>
      <c r="J49" s="22">
        <v>0</v>
      </c>
      <c r="K49" s="22">
        <v>231742360</v>
      </c>
      <c r="L49" s="97"/>
    </row>
    <row r="50" spans="1:12" ht="87" customHeight="1">
      <c r="A50" s="47" t="s">
        <v>53</v>
      </c>
      <c r="B50" s="10" t="s">
        <v>2</v>
      </c>
      <c r="C50" s="22">
        <v>288020</v>
      </c>
      <c r="D50" s="22">
        <v>0</v>
      </c>
      <c r="E50" s="21">
        <f>C50+D50</f>
        <v>288020</v>
      </c>
      <c r="F50" s="22">
        <v>97230</v>
      </c>
      <c r="G50" s="22">
        <v>0</v>
      </c>
      <c r="H50" s="22">
        <v>97230</v>
      </c>
      <c r="I50" s="22">
        <v>97230</v>
      </c>
      <c r="J50" s="22">
        <v>0</v>
      </c>
      <c r="K50" s="22">
        <v>97230</v>
      </c>
      <c r="L50" s="97"/>
    </row>
    <row r="51" spans="1:12" ht="51" customHeight="1">
      <c r="A51" s="47" t="s">
        <v>165</v>
      </c>
      <c r="B51" s="12" t="s">
        <v>164</v>
      </c>
      <c r="C51" s="22">
        <v>29967300</v>
      </c>
      <c r="D51" s="22">
        <v>0</v>
      </c>
      <c r="E51" s="21">
        <f>C51+D51</f>
        <v>29967300</v>
      </c>
      <c r="F51" s="22">
        <v>29967300</v>
      </c>
      <c r="G51" s="22">
        <v>0</v>
      </c>
      <c r="H51" s="22">
        <v>29967300</v>
      </c>
      <c r="I51" s="22">
        <v>29967300</v>
      </c>
      <c r="J51" s="22">
        <v>0</v>
      </c>
      <c r="K51" s="22">
        <v>29967300</v>
      </c>
      <c r="L51" s="97"/>
    </row>
    <row r="52" spans="1:12" ht="64.5" customHeight="1">
      <c r="A52" s="50" t="s">
        <v>34</v>
      </c>
      <c r="B52" s="12" t="s">
        <v>33</v>
      </c>
      <c r="C52" s="22">
        <v>258000</v>
      </c>
      <c r="D52" s="22">
        <v>0</v>
      </c>
      <c r="E52" s="21">
        <f>C52+D52</f>
        <v>258000</v>
      </c>
      <c r="F52" s="22">
        <v>0</v>
      </c>
      <c r="G52" s="22">
        <v>0</v>
      </c>
      <c r="H52" s="22">
        <v>0</v>
      </c>
      <c r="I52" s="22">
        <v>0</v>
      </c>
      <c r="J52" s="22">
        <v>0</v>
      </c>
      <c r="K52" s="22">
        <v>0</v>
      </c>
      <c r="L52" s="97"/>
    </row>
    <row r="53" spans="1:12" ht="83.25" customHeight="1">
      <c r="A53" s="47" t="s">
        <v>54</v>
      </c>
      <c r="B53" s="10" t="s">
        <v>1</v>
      </c>
      <c r="C53" s="22">
        <f>120700+385500</f>
        <v>506200</v>
      </c>
      <c r="D53" s="22">
        <v>130000</v>
      </c>
      <c r="E53" s="21">
        <f>C53+D53</f>
        <v>636200</v>
      </c>
      <c r="F53" s="22">
        <f>120700+385500</f>
        <v>506200</v>
      </c>
      <c r="G53" s="22">
        <v>0</v>
      </c>
      <c r="H53" s="22">
        <f>120700+385500</f>
        <v>506200</v>
      </c>
      <c r="I53" s="22">
        <f>120700+385500</f>
        <v>506200</v>
      </c>
      <c r="J53" s="22">
        <v>0</v>
      </c>
      <c r="K53" s="22">
        <f>120700+385500</f>
        <v>506200</v>
      </c>
      <c r="L53" s="97"/>
    </row>
    <row r="54" spans="1:12" ht="34.5" customHeight="1">
      <c r="A54" s="50" t="s">
        <v>26</v>
      </c>
      <c r="B54" s="11" t="s">
        <v>27</v>
      </c>
      <c r="C54" s="36">
        <f aca="true" t="shared" si="14" ref="C54:K54">C55</f>
        <v>86368910</v>
      </c>
      <c r="D54" s="27">
        <f t="shared" si="14"/>
        <v>-31730162.88</v>
      </c>
      <c r="E54" s="27">
        <f t="shared" si="14"/>
        <v>54638747.120000005</v>
      </c>
      <c r="F54" s="27">
        <f t="shared" si="14"/>
        <v>86368910</v>
      </c>
      <c r="G54" s="36">
        <f t="shared" si="14"/>
        <v>0</v>
      </c>
      <c r="H54" s="27">
        <f t="shared" si="14"/>
        <v>86368910</v>
      </c>
      <c r="I54" s="27">
        <f t="shared" si="14"/>
        <v>86368910</v>
      </c>
      <c r="J54" s="36">
        <f t="shared" si="14"/>
        <v>0</v>
      </c>
      <c r="K54" s="27">
        <f t="shared" si="14"/>
        <v>86368910</v>
      </c>
      <c r="L54" s="97"/>
    </row>
    <row r="55" spans="1:12" ht="24" customHeight="1">
      <c r="A55" s="50" t="s">
        <v>28</v>
      </c>
      <c r="B55" s="11" t="s">
        <v>29</v>
      </c>
      <c r="C55" s="69">
        <f aca="true" t="shared" si="15" ref="C55:K55">C56+C57+C58+C59</f>
        <v>86368910</v>
      </c>
      <c r="D55" s="26">
        <f t="shared" si="15"/>
        <v>-31730162.88</v>
      </c>
      <c r="E55" s="26">
        <f t="shared" si="15"/>
        <v>54638747.120000005</v>
      </c>
      <c r="F55" s="26">
        <f t="shared" si="15"/>
        <v>86368910</v>
      </c>
      <c r="G55" s="69">
        <f t="shared" si="15"/>
        <v>0</v>
      </c>
      <c r="H55" s="26">
        <f t="shared" si="15"/>
        <v>86368910</v>
      </c>
      <c r="I55" s="26">
        <f>I56+I57+I58+I59</f>
        <v>86368910</v>
      </c>
      <c r="J55" s="69">
        <f t="shared" si="15"/>
        <v>0</v>
      </c>
      <c r="K55" s="26">
        <f t="shared" si="15"/>
        <v>86368910</v>
      </c>
      <c r="L55" s="97"/>
    </row>
    <row r="56" spans="1:12" ht="43.5" customHeight="1">
      <c r="A56" s="48" t="s">
        <v>96</v>
      </c>
      <c r="B56" s="9" t="s">
        <v>97</v>
      </c>
      <c r="C56" s="25">
        <v>1522900</v>
      </c>
      <c r="D56" s="25">
        <v>0</v>
      </c>
      <c r="E56" s="92">
        <f aca="true" t="shared" si="16" ref="E56:E62">C56+D56</f>
        <v>1522900</v>
      </c>
      <c r="F56" s="25">
        <v>1522900</v>
      </c>
      <c r="G56" s="25">
        <v>0</v>
      </c>
      <c r="H56" s="25">
        <v>1522900</v>
      </c>
      <c r="I56" s="25">
        <v>1522900</v>
      </c>
      <c r="J56" s="25">
        <v>0</v>
      </c>
      <c r="K56" s="25">
        <v>1522900</v>
      </c>
      <c r="L56" s="97"/>
    </row>
    <row r="57" spans="1:12" ht="42.75" customHeight="1" hidden="1">
      <c r="A57" s="54" t="s">
        <v>98</v>
      </c>
      <c r="B57" s="60" t="s">
        <v>99</v>
      </c>
      <c r="C57" s="61">
        <v>0</v>
      </c>
      <c r="D57" s="25">
        <v>0</v>
      </c>
      <c r="E57" s="92">
        <f t="shared" si="16"/>
        <v>0</v>
      </c>
      <c r="F57" s="25">
        <v>0</v>
      </c>
      <c r="G57" s="25">
        <v>0</v>
      </c>
      <c r="H57" s="25">
        <v>0</v>
      </c>
      <c r="I57" s="25">
        <v>0</v>
      </c>
      <c r="J57" s="25">
        <v>0</v>
      </c>
      <c r="K57" s="61">
        <v>0</v>
      </c>
      <c r="L57" s="97"/>
    </row>
    <row r="58" spans="1:12" ht="27.75" customHeight="1">
      <c r="A58" s="48" t="s">
        <v>100</v>
      </c>
      <c r="B58" s="9" t="s">
        <v>102</v>
      </c>
      <c r="C58" s="25">
        <v>15217230</v>
      </c>
      <c r="D58" s="25">
        <v>0</v>
      </c>
      <c r="E58" s="92">
        <f t="shared" si="16"/>
        <v>15217230</v>
      </c>
      <c r="F58" s="25">
        <v>15217230</v>
      </c>
      <c r="G58" s="25">
        <v>0</v>
      </c>
      <c r="H58" s="25">
        <v>15217230</v>
      </c>
      <c r="I58" s="25">
        <v>15217230</v>
      </c>
      <c r="J58" s="25">
        <v>0</v>
      </c>
      <c r="K58" s="25">
        <v>15217230</v>
      </c>
      <c r="L58" s="97"/>
    </row>
    <row r="59" spans="1:12" ht="24.75" customHeight="1">
      <c r="A59" s="48" t="s">
        <v>101</v>
      </c>
      <c r="B59" s="9" t="s">
        <v>103</v>
      </c>
      <c r="C59" s="23">
        <v>69628780</v>
      </c>
      <c r="D59" s="23">
        <v>-31730162.88</v>
      </c>
      <c r="E59" s="93">
        <f t="shared" si="16"/>
        <v>37898617.120000005</v>
      </c>
      <c r="F59" s="23">
        <v>69628780</v>
      </c>
      <c r="G59" s="23">
        <v>0</v>
      </c>
      <c r="H59" s="23">
        <v>69628780</v>
      </c>
      <c r="I59" s="23">
        <v>69628780</v>
      </c>
      <c r="J59" s="23">
        <v>0</v>
      </c>
      <c r="K59" s="23">
        <v>69628780</v>
      </c>
      <c r="L59" s="97"/>
    </row>
    <row r="60" spans="1:13" ht="43.5" customHeight="1">
      <c r="A60" s="50" t="s">
        <v>69</v>
      </c>
      <c r="B60" s="12" t="s">
        <v>22</v>
      </c>
      <c r="C60" s="34">
        <f>C61+C62</f>
        <v>1588945</v>
      </c>
      <c r="D60" s="34">
        <f>D61+D62</f>
        <v>265890</v>
      </c>
      <c r="E60" s="34">
        <f t="shared" si="16"/>
        <v>1854835</v>
      </c>
      <c r="F60" s="34">
        <f>F62</f>
        <v>1030</v>
      </c>
      <c r="G60" s="34">
        <f>G62</f>
        <v>0</v>
      </c>
      <c r="H60" s="34">
        <f>H61+H62</f>
        <v>1030</v>
      </c>
      <c r="I60" s="34">
        <f>I62</f>
        <v>1030</v>
      </c>
      <c r="J60" s="34">
        <f>J62</f>
        <v>0</v>
      </c>
      <c r="K60" s="34">
        <f>K61+K62</f>
        <v>1030</v>
      </c>
      <c r="M60" s="1"/>
    </row>
    <row r="61" spans="1:13" ht="43.5" customHeight="1">
      <c r="A61" s="104" t="s">
        <v>257</v>
      </c>
      <c r="B61" s="8" t="s">
        <v>258</v>
      </c>
      <c r="C61" s="41">
        <v>0</v>
      </c>
      <c r="D61" s="41">
        <v>145000</v>
      </c>
      <c r="E61" s="41">
        <f t="shared" si="16"/>
        <v>145000</v>
      </c>
      <c r="F61" s="41"/>
      <c r="G61" s="41"/>
      <c r="H61" s="41">
        <v>0</v>
      </c>
      <c r="I61" s="41"/>
      <c r="J61" s="41"/>
      <c r="K61" s="41">
        <v>0</v>
      </c>
      <c r="M61" s="1"/>
    </row>
    <row r="62" spans="1:14" ht="35.25" customHeight="1">
      <c r="A62" s="6" t="s">
        <v>71</v>
      </c>
      <c r="B62" s="7" t="s">
        <v>70</v>
      </c>
      <c r="C62" s="21">
        <v>1588945</v>
      </c>
      <c r="D62" s="21">
        <f>108466+5410+7014</f>
        <v>120890</v>
      </c>
      <c r="E62" s="21">
        <f t="shared" si="16"/>
        <v>1709835</v>
      </c>
      <c r="F62" s="21">
        <v>1030</v>
      </c>
      <c r="G62" s="21">
        <v>0</v>
      </c>
      <c r="H62" s="21">
        <v>1030</v>
      </c>
      <c r="I62" s="21">
        <v>1030</v>
      </c>
      <c r="J62" s="21">
        <v>0</v>
      </c>
      <c r="K62" s="21">
        <v>1030</v>
      </c>
      <c r="L62" s="97"/>
      <c r="M62" s="35"/>
      <c r="N62" s="24"/>
    </row>
    <row r="63" spans="1:12" ht="40.5" customHeight="1">
      <c r="A63" s="50" t="s">
        <v>35</v>
      </c>
      <c r="B63" s="12" t="s">
        <v>36</v>
      </c>
      <c r="C63" s="34">
        <f aca="true" t="shared" si="17" ref="C63:K63">C64+C65+C66+C67</f>
        <v>36840793</v>
      </c>
      <c r="D63" s="34">
        <f t="shared" si="17"/>
        <v>-18111092</v>
      </c>
      <c r="E63" s="34">
        <f t="shared" si="17"/>
        <v>18729701</v>
      </c>
      <c r="F63" s="34">
        <f t="shared" si="17"/>
        <v>7218930</v>
      </c>
      <c r="G63" s="34">
        <f t="shared" si="17"/>
        <v>0</v>
      </c>
      <c r="H63" s="34">
        <f t="shared" si="17"/>
        <v>7218930</v>
      </c>
      <c r="I63" s="34">
        <f>I64+I65+I66+I67</f>
        <v>6711100</v>
      </c>
      <c r="J63" s="34">
        <f t="shared" si="17"/>
        <v>0</v>
      </c>
      <c r="K63" s="34">
        <f t="shared" si="17"/>
        <v>6711100</v>
      </c>
      <c r="L63" s="97"/>
    </row>
    <row r="64" spans="1:12" ht="102" customHeight="1">
      <c r="A64" s="105" t="s">
        <v>55</v>
      </c>
      <c r="B64" s="106" t="s">
        <v>68</v>
      </c>
      <c r="C64" s="21">
        <v>35499248</v>
      </c>
      <c r="D64" s="21">
        <v>-17294248</v>
      </c>
      <c r="E64" s="21">
        <f aca="true" t="shared" si="18" ref="E64:E74">C64+D64</f>
        <v>18205000</v>
      </c>
      <c r="F64" s="21">
        <v>5903330</v>
      </c>
      <c r="G64" s="21">
        <v>0</v>
      </c>
      <c r="H64" s="21">
        <f>F64+G64</f>
        <v>5903330</v>
      </c>
      <c r="I64" s="21">
        <v>5395500</v>
      </c>
      <c r="J64" s="21">
        <v>0</v>
      </c>
      <c r="K64" s="21">
        <f>I64+J64</f>
        <v>5395500</v>
      </c>
      <c r="L64" s="97"/>
    </row>
    <row r="65" spans="1:12" ht="72" customHeight="1">
      <c r="A65" s="105" t="s">
        <v>208</v>
      </c>
      <c r="B65" s="106" t="s">
        <v>178</v>
      </c>
      <c r="C65" s="21">
        <v>79845</v>
      </c>
      <c r="D65" s="21">
        <v>33156</v>
      </c>
      <c r="E65" s="21">
        <f t="shared" si="18"/>
        <v>113001</v>
      </c>
      <c r="F65" s="21">
        <v>53900</v>
      </c>
      <c r="G65" s="21">
        <v>0</v>
      </c>
      <c r="H65" s="21">
        <v>53900</v>
      </c>
      <c r="I65" s="21">
        <v>53900</v>
      </c>
      <c r="J65" s="21">
        <v>0</v>
      </c>
      <c r="K65" s="21">
        <v>53900</v>
      </c>
      <c r="L65" s="97"/>
    </row>
    <row r="66" spans="1:12" ht="52.5" customHeight="1">
      <c r="A66" s="6" t="s">
        <v>119</v>
      </c>
      <c r="B66" s="7" t="s">
        <v>120</v>
      </c>
      <c r="C66" s="43">
        <v>1261700</v>
      </c>
      <c r="D66" s="22">
        <v>-850000</v>
      </c>
      <c r="E66" s="21">
        <f t="shared" si="18"/>
        <v>411700</v>
      </c>
      <c r="F66" s="22">
        <v>1261700</v>
      </c>
      <c r="G66" s="22">
        <v>0</v>
      </c>
      <c r="H66" s="22">
        <v>1261700</v>
      </c>
      <c r="I66" s="22">
        <v>1261700</v>
      </c>
      <c r="J66" s="22">
        <v>0</v>
      </c>
      <c r="K66" s="43">
        <v>1261700</v>
      </c>
      <c r="L66" s="97"/>
    </row>
    <row r="67" spans="1:12" ht="63.75" customHeight="1" hidden="1">
      <c r="A67" s="53" t="s">
        <v>141</v>
      </c>
      <c r="B67" s="55" t="s">
        <v>140</v>
      </c>
      <c r="C67" s="51">
        <v>0</v>
      </c>
      <c r="D67" s="22">
        <v>0</v>
      </c>
      <c r="E67" s="21">
        <f t="shared" si="18"/>
        <v>0</v>
      </c>
      <c r="F67" s="22">
        <v>0</v>
      </c>
      <c r="G67" s="22">
        <v>0</v>
      </c>
      <c r="H67" s="22">
        <v>0</v>
      </c>
      <c r="I67" s="22">
        <v>0</v>
      </c>
      <c r="J67" s="22">
        <v>0</v>
      </c>
      <c r="K67" s="51">
        <v>0</v>
      </c>
      <c r="L67" s="97"/>
    </row>
    <row r="68" spans="1:12" ht="28.5" customHeight="1">
      <c r="A68" s="50" t="s">
        <v>24</v>
      </c>
      <c r="B68" s="12" t="s">
        <v>23</v>
      </c>
      <c r="C68" s="34">
        <f>C69+C70+C73+C74+C75+C77+C78+C79+C80+C71+C72</f>
        <v>7132113</v>
      </c>
      <c r="D68" s="34">
        <f>D69+D70+D73+D74+D75+D77+D78+D79+D80+D71+D72</f>
        <v>494895</v>
      </c>
      <c r="E68" s="34">
        <f t="shared" si="18"/>
        <v>7627008</v>
      </c>
      <c r="F68" s="34">
        <f>F69+F70+F73+F74+F75+F77+F78+F79+F80</f>
        <v>6181590</v>
      </c>
      <c r="G68" s="34">
        <f>G69+G70+G73+G74+G75+G77+G78+G79+G80</f>
        <v>0</v>
      </c>
      <c r="H68" s="34">
        <f>H69+H70+H73+H74+H75+H77+H78+H79+H80+H71+H72</f>
        <v>6181590</v>
      </c>
      <c r="I68" s="34">
        <f>I69+I70+I73+I74+I75+I77+I78+I79+I80</f>
        <v>6191590</v>
      </c>
      <c r="J68" s="34">
        <f>J69+J70+J73+J74+J75+J77+J78+J79+J80</f>
        <v>0</v>
      </c>
      <c r="K68" s="34">
        <f>K69+K70+K73+K74+K75+K77+K78+K79+K80+K71+K72</f>
        <v>6191590</v>
      </c>
      <c r="L68" s="97"/>
    </row>
    <row r="69" spans="1:12" ht="87.75" customHeight="1">
      <c r="A69" s="47" t="s">
        <v>142</v>
      </c>
      <c r="B69" s="10" t="s">
        <v>41</v>
      </c>
      <c r="C69" s="22">
        <v>80000</v>
      </c>
      <c r="D69" s="22">
        <v>80000</v>
      </c>
      <c r="E69" s="21">
        <f t="shared" si="18"/>
        <v>160000</v>
      </c>
      <c r="F69" s="22">
        <v>50000</v>
      </c>
      <c r="G69" s="22">
        <v>0</v>
      </c>
      <c r="H69" s="22">
        <v>50000</v>
      </c>
      <c r="I69" s="22">
        <v>50000</v>
      </c>
      <c r="J69" s="22">
        <v>0</v>
      </c>
      <c r="K69" s="22">
        <v>50000</v>
      </c>
      <c r="L69" s="97"/>
    </row>
    <row r="70" spans="1:12" ht="63.75" customHeight="1">
      <c r="A70" s="47" t="s">
        <v>42</v>
      </c>
      <c r="B70" s="10" t="s">
        <v>43</v>
      </c>
      <c r="C70" s="22">
        <v>4000</v>
      </c>
      <c r="D70" s="22">
        <v>3000</v>
      </c>
      <c r="E70" s="21">
        <f t="shared" si="18"/>
        <v>7000</v>
      </c>
      <c r="F70" s="22">
        <v>2000</v>
      </c>
      <c r="G70" s="22">
        <v>0</v>
      </c>
      <c r="H70" s="22">
        <v>2000</v>
      </c>
      <c r="I70" s="22">
        <v>2000</v>
      </c>
      <c r="J70" s="22">
        <v>0</v>
      </c>
      <c r="K70" s="22">
        <v>2000</v>
      </c>
      <c r="L70" s="97"/>
    </row>
    <row r="71" spans="1:12" ht="63.75" customHeight="1">
      <c r="A71" s="47" t="s">
        <v>253</v>
      </c>
      <c r="B71" s="10" t="s">
        <v>252</v>
      </c>
      <c r="C71" s="22">
        <v>38072</v>
      </c>
      <c r="D71" s="22">
        <f>11000+50000</f>
        <v>61000</v>
      </c>
      <c r="E71" s="21">
        <f t="shared" si="18"/>
        <v>99072</v>
      </c>
      <c r="F71" s="22"/>
      <c r="G71" s="22"/>
      <c r="H71" s="22">
        <v>0</v>
      </c>
      <c r="I71" s="22"/>
      <c r="J71" s="22"/>
      <c r="K71" s="22">
        <v>0</v>
      </c>
      <c r="L71" s="97"/>
    </row>
    <row r="72" spans="1:12" ht="54" customHeight="1">
      <c r="A72" s="47" t="s">
        <v>259</v>
      </c>
      <c r="B72" s="10" t="s">
        <v>260</v>
      </c>
      <c r="C72" s="22">
        <v>0</v>
      </c>
      <c r="D72" s="22">
        <v>10000</v>
      </c>
      <c r="E72" s="21">
        <f t="shared" si="18"/>
        <v>10000</v>
      </c>
      <c r="F72" s="22"/>
      <c r="G72" s="22"/>
      <c r="H72" s="22">
        <v>0</v>
      </c>
      <c r="I72" s="22"/>
      <c r="J72" s="22"/>
      <c r="K72" s="22">
        <v>0</v>
      </c>
      <c r="L72" s="97"/>
    </row>
    <row r="73" spans="1:12" ht="33.75" customHeight="1">
      <c r="A73" s="47" t="s">
        <v>45</v>
      </c>
      <c r="B73" s="11" t="s">
        <v>44</v>
      </c>
      <c r="C73" s="22">
        <v>215000</v>
      </c>
      <c r="D73" s="22">
        <v>5000</v>
      </c>
      <c r="E73" s="21">
        <f t="shared" si="18"/>
        <v>220000</v>
      </c>
      <c r="F73" s="22">
        <v>150000</v>
      </c>
      <c r="G73" s="22">
        <v>0</v>
      </c>
      <c r="H73" s="22">
        <v>150000</v>
      </c>
      <c r="I73" s="22">
        <v>150000</v>
      </c>
      <c r="J73" s="22">
        <v>0</v>
      </c>
      <c r="K73" s="22">
        <v>150000</v>
      </c>
      <c r="L73" s="97"/>
    </row>
    <row r="74" spans="1:12" ht="66" customHeight="1">
      <c r="A74" s="47" t="s">
        <v>138</v>
      </c>
      <c r="B74" s="11" t="s">
        <v>105</v>
      </c>
      <c r="C74" s="26">
        <v>597600</v>
      </c>
      <c r="D74" s="26">
        <f>1000+37200</f>
        <v>38200</v>
      </c>
      <c r="E74" s="21">
        <f t="shared" si="18"/>
        <v>635800</v>
      </c>
      <c r="F74" s="26">
        <v>595000</v>
      </c>
      <c r="G74" s="26">
        <v>0</v>
      </c>
      <c r="H74" s="26">
        <v>595000</v>
      </c>
      <c r="I74" s="26">
        <v>595000</v>
      </c>
      <c r="J74" s="26">
        <v>0</v>
      </c>
      <c r="K74" s="26">
        <v>595000</v>
      </c>
      <c r="L74" s="97"/>
    </row>
    <row r="75" spans="1:12" ht="41.25" customHeight="1">
      <c r="A75" s="47" t="s">
        <v>90</v>
      </c>
      <c r="B75" s="8" t="s">
        <v>32</v>
      </c>
      <c r="C75" s="41">
        <f aca="true" t="shared" si="19" ref="C75:K75">C76</f>
        <v>451000</v>
      </c>
      <c r="D75" s="26">
        <f t="shared" si="19"/>
        <v>0</v>
      </c>
      <c r="E75" s="26">
        <f t="shared" si="19"/>
        <v>451000</v>
      </c>
      <c r="F75" s="26">
        <f t="shared" si="19"/>
        <v>0</v>
      </c>
      <c r="G75" s="26">
        <f t="shared" si="19"/>
        <v>0</v>
      </c>
      <c r="H75" s="26">
        <f t="shared" si="19"/>
        <v>0</v>
      </c>
      <c r="I75" s="26">
        <f t="shared" si="19"/>
        <v>0</v>
      </c>
      <c r="J75" s="26">
        <f t="shared" si="19"/>
        <v>0</v>
      </c>
      <c r="K75" s="41">
        <f t="shared" si="19"/>
        <v>0</v>
      </c>
      <c r="L75" s="97"/>
    </row>
    <row r="76" spans="1:12" ht="45.75" customHeight="1">
      <c r="A76" s="48" t="s">
        <v>95</v>
      </c>
      <c r="B76" s="9" t="s">
        <v>72</v>
      </c>
      <c r="C76" s="93">
        <v>451000</v>
      </c>
      <c r="D76" s="92">
        <v>0</v>
      </c>
      <c r="E76" s="92">
        <f>C76+D76</f>
        <v>451000</v>
      </c>
      <c r="F76" s="92">
        <v>0</v>
      </c>
      <c r="G76" s="92">
        <v>0</v>
      </c>
      <c r="H76" s="92">
        <v>0</v>
      </c>
      <c r="I76" s="92">
        <v>0</v>
      </c>
      <c r="J76" s="92">
        <v>0</v>
      </c>
      <c r="K76" s="93">
        <v>0</v>
      </c>
      <c r="L76" s="97"/>
    </row>
    <row r="77" spans="1:12" ht="75.75" customHeight="1">
      <c r="A77" s="6" t="s">
        <v>179</v>
      </c>
      <c r="B77" s="8" t="s">
        <v>106</v>
      </c>
      <c r="C77" s="22">
        <v>48508</v>
      </c>
      <c r="D77" s="22">
        <v>0</v>
      </c>
      <c r="E77" s="21">
        <f>C77+D77</f>
        <v>48508</v>
      </c>
      <c r="F77" s="22">
        <v>9000</v>
      </c>
      <c r="G77" s="22">
        <v>0</v>
      </c>
      <c r="H77" s="22">
        <v>9000</v>
      </c>
      <c r="I77" s="22">
        <v>9000</v>
      </c>
      <c r="J77" s="22">
        <v>0</v>
      </c>
      <c r="K77" s="22">
        <v>9000</v>
      </c>
      <c r="L77" s="97"/>
    </row>
    <row r="78" spans="1:12" ht="82.5" customHeight="1">
      <c r="A78" s="6" t="s">
        <v>180</v>
      </c>
      <c r="B78" s="8" t="s">
        <v>181</v>
      </c>
      <c r="C78" s="22">
        <v>2923150</v>
      </c>
      <c r="D78" s="22">
        <v>0</v>
      </c>
      <c r="E78" s="21">
        <f>C78+D78</f>
        <v>2923150</v>
      </c>
      <c r="F78" s="22">
        <v>2923150</v>
      </c>
      <c r="G78" s="22">
        <v>0</v>
      </c>
      <c r="H78" s="22">
        <v>2923150</v>
      </c>
      <c r="I78" s="22">
        <v>2923150</v>
      </c>
      <c r="J78" s="22">
        <v>0</v>
      </c>
      <c r="K78" s="22">
        <v>2923150</v>
      </c>
      <c r="L78" s="97"/>
    </row>
    <row r="79" spans="1:12" ht="69" customHeight="1">
      <c r="A79" s="6" t="s">
        <v>121</v>
      </c>
      <c r="B79" s="8" t="s">
        <v>122</v>
      </c>
      <c r="C79" s="43">
        <v>271343</v>
      </c>
      <c r="D79" s="22">
        <f>16095+600</f>
        <v>16695</v>
      </c>
      <c r="E79" s="21">
        <f>C79+D79</f>
        <v>288038</v>
      </c>
      <c r="F79" s="22">
        <v>0</v>
      </c>
      <c r="G79" s="22">
        <v>0</v>
      </c>
      <c r="H79" s="22">
        <v>0</v>
      </c>
      <c r="I79" s="22">
        <v>0</v>
      </c>
      <c r="J79" s="22">
        <v>0</v>
      </c>
      <c r="K79" s="43">
        <v>0</v>
      </c>
      <c r="L79" s="97"/>
    </row>
    <row r="80" spans="1:14" ht="47.25" customHeight="1">
      <c r="A80" s="50" t="s">
        <v>31</v>
      </c>
      <c r="B80" s="12" t="s">
        <v>30</v>
      </c>
      <c r="C80" s="21">
        <v>2503440</v>
      </c>
      <c r="D80" s="21">
        <f>281000</f>
        <v>281000</v>
      </c>
      <c r="E80" s="21">
        <f>C80+D80</f>
        <v>2784440</v>
      </c>
      <c r="F80" s="21">
        <f>1469750+582690+400000</f>
        <v>2452440</v>
      </c>
      <c r="G80" s="21">
        <v>0</v>
      </c>
      <c r="H80" s="21">
        <f>1469750+582690+400000</f>
        <v>2452440</v>
      </c>
      <c r="I80" s="21">
        <f>1469750+582690+410000</f>
        <v>2462440</v>
      </c>
      <c r="J80" s="21">
        <v>0</v>
      </c>
      <c r="K80" s="21">
        <f>1469750+582690+410000</f>
        <v>2462440</v>
      </c>
      <c r="L80" s="97"/>
      <c r="N80" s="1"/>
    </row>
    <row r="81" spans="1:12" ht="25.5" customHeight="1" hidden="1">
      <c r="A81" s="56" t="s">
        <v>51</v>
      </c>
      <c r="B81" s="57" t="s">
        <v>50</v>
      </c>
      <c r="C81" s="73">
        <f>C82</f>
        <v>0</v>
      </c>
      <c r="D81" s="26"/>
      <c r="E81" s="26"/>
      <c r="F81" s="26">
        <f>F82</f>
        <v>0</v>
      </c>
      <c r="G81" s="26"/>
      <c r="H81" s="26">
        <f>H82</f>
        <v>0</v>
      </c>
      <c r="I81" s="26">
        <f>I82</f>
        <v>0</v>
      </c>
      <c r="J81" s="26"/>
      <c r="K81" s="73">
        <f>K82</f>
        <v>0</v>
      </c>
      <c r="L81" s="97"/>
    </row>
    <row r="82" spans="1:12" ht="35.25" customHeight="1" hidden="1">
      <c r="A82" s="56" t="s">
        <v>49</v>
      </c>
      <c r="B82" s="57" t="s">
        <v>48</v>
      </c>
      <c r="C82" s="74">
        <v>0</v>
      </c>
      <c r="D82" s="29"/>
      <c r="E82" s="29"/>
      <c r="F82" s="29">
        <v>0</v>
      </c>
      <c r="G82" s="29"/>
      <c r="H82" s="29">
        <v>0</v>
      </c>
      <c r="I82" s="29">
        <v>0</v>
      </c>
      <c r="J82" s="29"/>
      <c r="K82" s="74">
        <v>0</v>
      </c>
      <c r="L82" s="97"/>
    </row>
    <row r="83" spans="1:12" ht="30" customHeight="1">
      <c r="A83" s="14" t="s">
        <v>58</v>
      </c>
      <c r="B83" s="13" t="s">
        <v>59</v>
      </c>
      <c r="C83" s="28">
        <f>C84+C146+C148+C152</f>
        <v>904027657.45</v>
      </c>
      <c r="D83" s="28">
        <f>D84+D146+D148+D152</f>
        <v>-46744733.92</v>
      </c>
      <c r="E83" s="28">
        <f>E84+E146+E152+E148</f>
        <v>857282923.53</v>
      </c>
      <c r="F83" s="28" t="e">
        <f>F84+F148+F152+F146</f>
        <v>#REF!</v>
      </c>
      <c r="G83" s="28" t="e">
        <f>G84+G146+G148+G152</f>
        <v>#REF!</v>
      </c>
      <c r="H83" s="28">
        <f>H84+H148+H152+H146</f>
        <v>760475127.8</v>
      </c>
      <c r="I83" s="28" t="e">
        <f>I84+I148+I152+I146</f>
        <v>#REF!</v>
      </c>
      <c r="J83" s="28" t="e">
        <f>J84+J146+J148+J152</f>
        <v>#REF!</v>
      </c>
      <c r="K83" s="28">
        <f>K84+K148+K152+K146</f>
        <v>693085478.16</v>
      </c>
      <c r="L83" s="97"/>
    </row>
    <row r="84" spans="1:12" s="65" customFormat="1" ht="50.25" customHeight="1">
      <c r="A84" s="20" t="s">
        <v>60</v>
      </c>
      <c r="B84" s="63" t="s">
        <v>61</v>
      </c>
      <c r="C84" s="27">
        <f aca="true" t="shared" si="20" ref="C84:K84">C85+C88+C110+C142</f>
        <v>804685225.45</v>
      </c>
      <c r="D84" s="27">
        <f t="shared" si="20"/>
        <v>-38930849.92</v>
      </c>
      <c r="E84" s="27">
        <f t="shared" si="20"/>
        <v>765754375.53</v>
      </c>
      <c r="F84" s="27" t="e">
        <f t="shared" si="20"/>
        <v>#REF!</v>
      </c>
      <c r="G84" s="27" t="e">
        <f t="shared" si="20"/>
        <v>#REF!</v>
      </c>
      <c r="H84" s="27">
        <f t="shared" si="20"/>
        <v>664325127.8</v>
      </c>
      <c r="I84" s="27" t="e">
        <f t="shared" si="20"/>
        <v>#REF!</v>
      </c>
      <c r="J84" s="27" t="e">
        <f t="shared" si="20"/>
        <v>#REF!</v>
      </c>
      <c r="K84" s="27">
        <f t="shared" si="20"/>
        <v>599035478.16</v>
      </c>
      <c r="L84" s="98"/>
    </row>
    <row r="85" spans="1:12" ht="44.25" customHeight="1">
      <c r="A85" s="20" t="s">
        <v>62</v>
      </c>
      <c r="B85" s="13" t="s">
        <v>190</v>
      </c>
      <c r="C85" s="28">
        <f>C86+C87</f>
        <v>11992855</v>
      </c>
      <c r="D85" s="28">
        <f aca="true" t="shared" si="21" ref="D85:K85">D86+D87</f>
        <v>2457000</v>
      </c>
      <c r="E85" s="28">
        <f t="shared" si="21"/>
        <v>14449855</v>
      </c>
      <c r="F85" s="28">
        <f t="shared" si="21"/>
        <v>9358600</v>
      </c>
      <c r="G85" s="28">
        <f t="shared" si="21"/>
        <v>0</v>
      </c>
      <c r="H85" s="28">
        <f t="shared" si="21"/>
        <v>9358600</v>
      </c>
      <c r="I85" s="28">
        <f>I86+I87</f>
        <v>9358600</v>
      </c>
      <c r="J85" s="28">
        <f t="shared" si="21"/>
        <v>0</v>
      </c>
      <c r="K85" s="28">
        <f t="shared" si="21"/>
        <v>9358600</v>
      </c>
      <c r="L85" s="97"/>
    </row>
    <row r="86" spans="1:12" ht="42" customHeight="1">
      <c r="A86" s="58" t="s">
        <v>77</v>
      </c>
      <c r="B86" s="8" t="s">
        <v>185</v>
      </c>
      <c r="C86" s="22">
        <v>9358600</v>
      </c>
      <c r="D86" s="22">
        <v>0</v>
      </c>
      <c r="E86" s="21">
        <f>C86+D86</f>
        <v>9358600</v>
      </c>
      <c r="F86" s="22">
        <v>9358600</v>
      </c>
      <c r="G86" s="22">
        <v>0</v>
      </c>
      <c r="H86" s="22">
        <v>9358600</v>
      </c>
      <c r="I86" s="22">
        <v>9358600</v>
      </c>
      <c r="J86" s="22">
        <v>0</v>
      </c>
      <c r="K86" s="22">
        <v>9358600</v>
      </c>
      <c r="L86" s="97"/>
    </row>
    <row r="87" spans="1:12" s="89" customFormat="1" ht="42" customHeight="1">
      <c r="A87" s="58" t="s">
        <v>241</v>
      </c>
      <c r="B87" s="8" t="s">
        <v>243</v>
      </c>
      <c r="C87" s="22">
        <v>2634255</v>
      </c>
      <c r="D87" s="22">
        <v>2457000</v>
      </c>
      <c r="E87" s="21">
        <f>C87+D87</f>
        <v>5091255</v>
      </c>
      <c r="F87" s="22">
        <v>0</v>
      </c>
      <c r="G87" s="22">
        <v>0</v>
      </c>
      <c r="H87" s="22">
        <v>0</v>
      </c>
      <c r="I87" s="22">
        <v>0</v>
      </c>
      <c r="J87" s="22">
        <v>0</v>
      </c>
      <c r="K87" s="22">
        <v>0</v>
      </c>
      <c r="L87" s="98"/>
    </row>
    <row r="88" spans="1:12" ht="48" customHeight="1">
      <c r="A88" s="14" t="s">
        <v>127</v>
      </c>
      <c r="B88" s="13" t="s">
        <v>189</v>
      </c>
      <c r="C88" s="28">
        <f>C89+C91+C94+C95+C96+C97+C98</f>
        <v>284058975.25</v>
      </c>
      <c r="D88" s="28">
        <f>D89+D91+D98+D94+D95+D96</f>
        <v>-32675960.72</v>
      </c>
      <c r="E88" s="28">
        <f>E89+E91+E94+E95+E96+E97+E98</f>
        <v>251383014.53</v>
      </c>
      <c r="F88" s="28">
        <f aca="true" t="shared" si="22" ref="F88:K88">F89+F91+F98+F94+F95+F96+F97</f>
        <v>146233912</v>
      </c>
      <c r="G88" s="28">
        <f t="shared" si="22"/>
        <v>0</v>
      </c>
      <c r="H88" s="28">
        <f t="shared" si="22"/>
        <v>146233912</v>
      </c>
      <c r="I88" s="28">
        <f t="shared" si="22"/>
        <v>80038712</v>
      </c>
      <c r="J88" s="28">
        <f t="shared" si="22"/>
        <v>0</v>
      </c>
      <c r="K88" s="28">
        <f t="shared" si="22"/>
        <v>80038712</v>
      </c>
      <c r="L88" s="97"/>
    </row>
    <row r="89" spans="1:12" ht="48" customHeight="1">
      <c r="A89" s="6" t="s">
        <v>216</v>
      </c>
      <c r="B89" s="7" t="s">
        <v>211</v>
      </c>
      <c r="C89" s="70">
        <f aca="true" t="shared" si="23" ref="C89:K89">C90</f>
        <v>1199227</v>
      </c>
      <c r="D89" s="29">
        <f t="shared" si="23"/>
        <v>0</v>
      </c>
      <c r="E89" s="29">
        <f t="shared" si="23"/>
        <v>1199227</v>
      </c>
      <c r="F89" s="29">
        <f t="shared" si="23"/>
        <v>0</v>
      </c>
      <c r="G89" s="29">
        <f t="shared" si="23"/>
        <v>0</v>
      </c>
      <c r="H89" s="29">
        <f t="shared" si="23"/>
        <v>0</v>
      </c>
      <c r="I89" s="29">
        <f t="shared" si="23"/>
        <v>0</v>
      </c>
      <c r="J89" s="29">
        <f t="shared" si="23"/>
        <v>0</v>
      </c>
      <c r="K89" s="70">
        <f t="shared" si="23"/>
        <v>0</v>
      </c>
      <c r="L89" s="97"/>
    </row>
    <row r="90" spans="1:12" ht="107.25" customHeight="1">
      <c r="A90" s="48" t="s">
        <v>213</v>
      </c>
      <c r="B90" s="84" t="s">
        <v>211</v>
      </c>
      <c r="C90" s="88">
        <v>1199227</v>
      </c>
      <c r="D90" s="94">
        <v>0</v>
      </c>
      <c r="E90" s="94">
        <f>C90+D90</f>
        <v>1199227</v>
      </c>
      <c r="F90" s="94">
        <v>0</v>
      </c>
      <c r="G90" s="94">
        <v>0</v>
      </c>
      <c r="H90" s="94">
        <v>0</v>
      </c>
      <c r="I90" s="94">
        <v>0</v>
      </c>
      <c r="J90" s="94">
        <v>0</v>
      </c>
      <c r="K90" s="88">
        <v>0</v>
      </c>
      <c r="L90" s="97"/>
    </row>
    <row r="91" spans="1:12" ht="48" customHeight="1">
      <c r="A91" s="6" t="s">
        <v>217</v>
      </c>
      <c r="B91" s="7" t="s">
        <v>186</v>
      </c>
      <c r="C91" s="70">
        <f>C92+C93</f>
        <v>225513962.3</v>
      </c>
      <c r="D91" s="29">
        <f aca="true" t="shared" si="24" ref="D91:K91">D92+D93+D97</f>
        <v>-32400000</v>
      </c>
      <c r="E91" s="29">
        <f>E92+E93</f>
        <v>193113962.3</v>
      </c>
      <c r="F91" s="29">
        <f t="shared" si="24"/>
        <v>130000000</v>
      </c>
      <c r="G91" s="29">
        <f t="shared" si="24"/>
        <v>0</v>
      </c>
      <c r="H91" s="29">
        <f t="shared" si="24"/>
        <v>130000000</v>
      </c>
      <c r="I91" s="29">
        <v>61000000</v>
      </c>
      <c r="J91" s="29">
        <f t="shared" si="24"/>
        <v>0</v>
      </c>
      <c r="K91" s="70">
        <f t="shared" si="24"/>
        <v>61000000</v>
      </c>
      <c r="L91" s="98"/>
    </row>
    <row r="92" spans="1:12" s="89" customFormat="1" ht="84.75" customHeight="1">
      <c r="A92" s="48" t="s">
        <v>214</v>
      </c>
      <c r="B92" s="84" t="s">
        <v>186</v>
      </c>
      <c r="C92" s="88">
        <v>70000000</v>
      </c>
      <c r="D92" s="88">
        <v>-32400000</v>
      </c>
      <c r="E92" s="88">
        <f>C92+D92</f>
        <v>37600000</v>
      </c>
      <c r="F92" s="88">
        <v>130000000</v>
      </c>
      <c r="G92" s="88">
        <v>0</v>
      </c>
      <c r="H92" s="88">
        <f>F92+G92</f>
        <v>130000000</v>
      </c>
      <c r="I92" s="88">
        <v>61000000</v>
      </c>
      <c r="J92" s="88">
        <v>0</v>
      </c>
      <c r="K92" s="88">
        <f>I92+J92</f>
        <v>61000000</v>
      </c>
      <c r="L92" s="98"/>
    </row>
    <row r="93" spans="1:12" ht="69" customHeight="1">
      <c r="A93" s="48" t="s">
        <v>215</v>
      </c>
      <c r="B93" s="84" t="s">
        <v>186</v>
      </c>
      <c r="C93" s="88">
        <v>155513962.3</v>
      </c>
      <c r="D93" s="88">
        <v>0</v>
      </c>
      <c r="E93" s="88">
        <f>C93+D93</f>
        <v>155513962.3</v>
      </c>
      <c r="F93" s="88">
        <v>0</v>
      </c>
      <c r="G93" s="88">
        <v>0</v>
      </c>
      <c r="H93" s="88">
        <v>0</v>
      </c>
      <c r="I93" s="88">
        <v>0</v>
      </c>
      <c r="J93" s="88">
        <v>0</v>
      </c>
      <c r="K93" s="88">
        <v>0</v>
      </c>
      <c r="L93" s="98"/>
    </row>
    <row r="94" spans="1:12" s="89" customFormat="1" ht="69" customHeight="1">
      <c r="A94" s="49" t="s">
        <v>226</v>
      </c>
      <c r="B94" s="7" t="s">
        <v>225</v>
      </c>
      <c r="C94" s="70">
        <v>1921000</v>
      </c>
      <c r="D94" s="29">
        <v>0</v>
      </c>
      <c r="E94" s="29">
        <f>D94+C94</f>
        <v>1921000</v>
      </c>
      <c r="F94" s="29">
        <v>0</v>
      </c>
      <c r="G94" s="29">
        <v>0</v>
      </c>
      <c r="H94" s="29">
        <v>0</v>
      </c>
      <c r="I94" s="29">
        <v>0</v>
      </c>
      <c r="J94" s="29">
        <v>0</v>
      </c>
      <c r="K94" s="70">
        <v>0</v>
      </c>
      <c r="L94" s="99"/>
    </row>
    <row r="95" spans="1:12" s="89" customFormat="1" ht="36" customHeight="1">
      <c r="A95" s="49" t="s">
        <v>228</v>
      </c>
      <c r="B95" s="7" t="s">
        <v>227</v>
      </c>
      <c r="C95" s="70">
        <v>22461.95</v>
      </c>
      <c r="D95" s="29">
        <v>0</v>
      </c>
      <c r="E95" s="29">
        <f>C95+D95</f>
        <v>22461.95</v>
      </c>
      <c r="F95" s="29">
        <v>0</v>
      </c>
      <c r="G95" s="29">
        <v>0</v>
      </c>
      <c r="H95" s="29">
        <v>0</v>
      </c>
      <c r="I95" s="29">
        <v>0</v>
      </c>
      <c r="J95" s="29">
        <v>0</v>
      </c>
      <c r="K95" s="70">
        <v>0</v>
      </c>
      <c r="L95" s="99"/>
    </row>
    <row r="96" spans="1:12" s="89" customFormat="1" ht="78" customHeight="1">
      <c r="A96" s="49" t="s">
        <v>230</v>
      </c>
      <c r="B96" s="7" t="s">
        <v>229</v>
      </c>
      <c r="C96" s="70">
        <v>1000000</v>
      </c>
      <c r="D96" s="29">
        <v>0</v>
      </c>
      <c r="E96" s="29">
        <f>C96+D96</f>
        <v>1000000</v>
      </c>
      <c r="F96" s="29">
        <v>0</v>
      </c>
      <c r="G96" s="29">
        <v>0</v>
      </c>
      <c r="H96" s="29">
        <v>0</v>
      </c>
      <c r="I96" s="29">
        <v>0</v>
      </c>
      <c r="J96" s="29">
        <v>0</v>
      </c>
      <c r="K96" s="70">
        <v>0</v>
      </c>
      <c r="L96" s="99"/>
    </row>
    <row r="97" spans="1:12" ht="69" customHeight="1">
      <c r="A97" s="49" t="s">
        <v>232</v>
      </c>
      <c r="B97" s="7" t="s">
        <v>231</v>
      </c>
      <c r="C97" s="70">
        <v>7499560</v>
      </c>
      <c r="D97" s="29">
        <v>0</v>
      </c>
      <c r="E97" s="29">
        <f>C97+D97</f>
        <v>7499560</v>
      </c>
      <c r="F97" s="29">
        <v>0</v>
      </c>
      <c r="G97" s="29">
        <v>0</v>
      </c>
      <c r="H97" s="29">
        <v>0</v>
      </c>
      <c r="I97" s="29">
        <v>0</v>
      </c>
      <c r="J97" s="29">
        <v>0</v>
      </c>
      <c r="K97" s="70">
        <v>0</v>
      </c>
      <c r="L97" s="99"/>
    </row>
    <row r="98" spans="1:12" ht="21.75" customHeight="1">
      <c r="A98" s="14" t="s">
        <v>63</v>
      </c>
      <c r="B98" s="13" t="s">
        <v>188</v>
      </c>
      <c r="C98" s="27">
        <f aca="true" t="shared" si="25" ref="C98:K98">C99</f>
        <v>46902764</v>
      </c>
      <c r="D98" s="27">
        <f t="shared" si="25"/>
        <v>-275960.72</v>
      </c>
      <c r="E98" s="27">
        <f t="shared" si="25"/>
        <v>46626803.28</v>
      </c>
      <c r="F98" s="27">
        <f t="shared" si="25"/>
        <v>16233912</v>
      </c>
      <c r="G98" s="27">
        <f t="shared" si="25"/>
        <v>0</v>
      </c>
      <c r="H98" s="27">
        <f t="shared" si="25"/>
        <v>16233912</v>
      </c>
      <c r="I98" s="27">
        <f t="shared" si="25"/>
        <v>19038712</v>
      </c>
      <c r="J98" s="27">
        <f t="shared" si="25"/>
        <v>0</v>
      </c>
      <c r="K98" s="27">
        <f t="shared" si="25"/>
        <v>19038712</v>
      </c>
      <c r="L98" s="97"/>
    </row>
    <row r="99" spans="1:12" ht="27" customHeight="1">
      <c r="A99" s="6" t="s">
        <v>218</v>
      </c>
      <c r="B99" s="7" t="s">
        <v>187</v>
      </c>
      <c r="C99" s="29">
        <f>C100+C101+C102+C103+C104+C105+C106+C107+C108+C109</f>
        <v>46902764</v>
      </c>
      <c r="D99" s="29">
        <f aca="true" t="shared" si="26" ref="D99:K99">D100+D101+D102+D103+D104+D105+D106+D107+D108+D109</f>
        <v>-275960.72</v>
      </c>
      <c r="E99" s="29">
        <f t="shared" si="26"/>
        <v>46626803.28</v>
      </c>
      <c r="F99" s="29">
        <f t="shared" si="26"/>
        <v>16233912</v>
      </c>
      <c r="G99" s="29">
        <f t="shared" si="26"/>
        <v>0</v>
      </c>
      <c r="H99" s="29">
        <f t="shared" si="26"/>
        <v>16233912</v>
      </c>
      <c r="I99" s="29">
        <f>I100+I101+I102+I103+I104+I105+I106+I107+I108+I109</f>
        <v>19038712</v>
      </c>
      <c r="J99" s="29">
        <f t="shared" si="26"/>
        <v>0</v>
      </c>
      <c r="K99" s="29">
        <f t="shared" si="26"/>
        <v>19038712</v>
      </c>
      <c r="L99" s="97"/>
    </row>
    <row r="100" spans="1:12" ht="84.75" customHeight="1">
      <c r="A100" s="6" t="s">
        <v>78</v>
      </c>
      <c r="B100" s="7" t="s">
        <v>187</v>
      </c>
      <c r="C100" s="22">
        <v>705800</v>
      </c>
      <c r="D100" s="22">
        <v>5200</v>
      </c>
      <c r="E100" s="21">
        <f aca="true" t="shared" si="27" ref="E100:E105">C100+D100</f>
        <v>711000</v>
      </c>
      <c r="F100" s="22">
        <v>699300</v>
      </c>
      <c r="G100" s="22">
        <v>0</v>
      </c>
      <c r="H100" s="22">
        <v>699300</v>
      </c>
      <c r="I100" s="22">
        <v>702500</v>
      </c>
      <c r="J100" s="22">
        <v>0</v>
      </c>
      <c r="K100" s="22">
        <v>702500</v>
      </c>
      <c r="L100" s="97"/>
    </row>
    <row r="101" spans="1:12" ht="75.75" customHeight="1" hidden="1">
      <c r="A101" s="52" t="s">
        <v>79</v>
      </c>
      <c r="B101" s="55" t="s">
        <v>187</v>
      </c>
      <c r="C101" s="51">
        <v>0</v>
      </c>
      <c r="D101" s="22">
        <v>0</v>
      </c>
      <c r="E101" s="21">
        <f t="shared" si="27"/>
        <v>0</v>
      </c>
      <c r="F101" s="22">
        <v>0</v>
      </c>
      <c r="G101" s="22">
        <v>0</v>
      </c>
      <c r="H101" s="22">
        <v>0</v>
      </c>
      <c r="I101" s="22">
        <v>0</v>
      </c>
      <c r="J101" s="22">
        <v>0</v>
      </c>
      <c r="K101" s="51">
        <v>0</v>
      </c>
      <c r="L101" s="97"/>
    </row>
    <row r="102" spans="1:12" s="4" customFormat="1" ht="48.75" customHeight="1">
      <c r="A102" s="6" t="s">
        <v>191</v>
      </c>
      <c r="B102" s="8" t="s">
        <v>187</v>
      </c>
      <c r="C102" s="22">
        <v>2251170</v>
      </c>
      <c r="D102" s="22">
        <v>0</v>
      </c>
      <c r="E102" s="21">
        <f t="shared" si="27"/>
        <v>2251170</v>
      </c>
      <c r="F102" s="22">
        <v>2251170</v>
      </c>
      <c r="G102" s="22">
        <v>0</v>
      </c>
      <c r="H102" s="22">
        <v>2251170</v>
      </c>
      <c r="I102" s="22">
        <v>2251170</v>
      </c>
      <c r="J102" s="22">
        <v>0</v>
      </c>
      <c r="K102" s="22">
        <v>2251170</v>
      </c>
      <c r="L102" s="97"/>
    </row>
    <row r="103" spans="1:12" s="4" customFormat="1" ht="64.5" customHeight="1">
      <c r="A103" s="6" t="s">
        <v>166</v>
      </c>
      <c r="B103" s="15" t="s">
        <v>187</v>
      </c>
      <c r="C103" s="22">
        <v>13042</v>
      </c>
      <c r="D103" s="22">
        <v>0</v>
      </c>
      <c r="E103" s="21">
        <f t="shared" si="27"/>
        <v>13042</v>
      </c>
      <c r="F103" s="22">
        <v>13042</v>
      </c>
      <c r="G103" s="22">
        <v>0</v>
      </c>
      <c r="H103" s="22">
        <v>13042</v>
      </c>
      <c r="I103" s="22">
        <v>13042</v>
      </c>
      <c r="J103" s="22">
        <v>0</v>
      </c>
      <c r="K103" s="22">
        <v>13042</v>
      </c>
      <c r="L103" s="97"/>
    </row>
    <row r="104" spans="1:12" s="4" customFormat="1" ht="64.5" customHeight="1">
      <c r="A104" s="6" t="s">
        <v>192</v>
      </c>
      <c r="B104" s="15" t="s">
        <v>187</v>
      </c>
      <c r="C104" s="22">
        <v>1520800</v>
      </c>
      <c r="D104" s="22">
        <v>0</v>
      </c>
      <c r="E104" s="21">
        <f t="shared" si="27"/>
        <v>1520800</v>
      </c>
      <c r="F104" s="22">
        <v>1475200</v>
      </c>
      <c r="G104" s="22">
        <v>0</v>
      </c>
      <c r="H104" s="22">
        <v>1475200</v>
      </c>
      <c r="I104" s="22">
        <v>1822000</v>
      </c>
      <c r="J104" s="22">
        <v>0</v>
      </c>
      <c r="K104" s="22">
        <v>1822000</v>
      </c>
      <c r="L104" s="98"/>
    </row>
    <row r="105" spans="1:12" s="4" customFormat="1" ht="51.75" customHeight="1" hidden="1">
      <c r="A105" s="52" t="s">
        <v>161</v>
      </c>
      <c r="B105" s="59" t="s">
        <v>187</v>
      </c>
      <c r="C105" s="51">
        <v>0</v>
      </c>
      <c r="D105" s="22">
        <v>0</v>
      </c>
      <c r="E105" s="21">
        <f t="shared" si="27"/>
        <v>0</v>
      </c>
      <c r="F105" s="22">
        <v>0</v>
      </c>
      <c r="G105" s="22">
        <v>0</v>
      </c>
      <c r="H105" s="22">
        <v>0</v>
      </c>
      <c r="I105" s="22">
        <v>0</v>
      </c>
      <c r="J105" s="22">
        <v>0</v>
      </c>
      <c r="K105" s="51">
        <v>0</v>
      </c>
      <c r="L105" s="97"/>
    </row>
    <row r="106" spans="1:12" s="4" customFormat="1" ht="145.5" customHeight="1">
      <c r="A106" s="6" t="s">
        <v>212</v>
      </c>
      <c r="B106" s="15" t="s">
        <v>187</v>
      </c>
      <c r="C106" s="43">
        <v>1741000</v>
      </c>
      <c r="D106" s="22">
        <v>0</v>
      </c>
      <c r="E106" s="21">
        <f>C106+D106</f>
        <v>1741000</v>
      </c>
      <c r="F106" s="22">
        <v>0</v>
      </c>
      <c r="G106" s="22">
        <v>0</v>
      </c>
      <c r="H106" s="22">
        <v>0</v>
      </c>
      <c r="I106" s="22">
        <v>0</v>
      </c>
      <c r="J106" s="22">
        <v>0</v>
      </c>
      <c r="K106" s="43">
        <v>0</v>
      </c>
      <c r="L106" s="97"/>
    </row>
    <row r="107" spans="1:12" s="90" customFormat="1" ht="53.25" customHeight="1">
      <c r="A107" s="6" t="s">
        <v>254</v>
      </c>
      <c r="B107" s="15" t="s">
        <v>187</v>
      </c>
      <c r="C107" s="43">
        <v>23750000</v>
      </c>
      <c r="D107" s="22">
        <v>0</v>
      </c>
      <c r="E107" s="21">
        <f>C107+D107</f>
        <v>23750000</v>
      </c>
      <c r="F107" s="22">
        <v>0</v>
      </c>
      <c r="G107" s="22">
        <v>0</v>
      </c>
      <c r="H107" s="22">
        <v>0</v>
      </c>
      <c r="I107" s="22">
        <v>0</v>
      </c>
      <c r="J107" s="22">
        <v>0</v>
      </c>
      <c r="K107" s="43">
        <v>0</v>
      </c>
      <c r="L107" s="98"/>
    </row>
    <row r="108" spans="1:12" ht="77.25" customHeight="1">
      <c r="A108" s="6" t="s">
        <v>242</v>
      </c>
      <c r="B108" s="15" t="s">
        <v>187</v>
      </c>
      <c r="C108" s="70">
        <v>15983750</v>
      </c>
      <c r="D108" s="29">
        <v>0</v>
      </c>
      <c r="E108" s="29">
        <f>C108+D108</f>
        <v>15983750</v>
      </c>
      <c r="F108" s="29">
        <v>11795200</v>
      </c>
      <c r="G108" s="29">
        <v>0</v>
      </c>
      <c r="H108" s="29">
        <f>F108+G108</f>
        <v>11795200</v>
      </c>
      <c r="I108" s="29">
        <v>14250000</v>
      </c>
      <c r="J108" s="29">
        <v>0</v>
      </c>
      <c r="K108" s="70">
        <f>I108+J108</f>
        <v>14250000</v>
      </c>
      <c r="L108" s="98"/>
    </row>
    <row r="109" spans="1:12" s="4" customFormat="1" ht="48.75" customHeight="1">
      <c r="A109" s="6" t="s">
        <v>233</v>
      </c>
      <c r="B109" s="15" t="s">
        <v>234</v>
      </c>
      <c r="C109" s="43">
        <v>937202</v>
      </c>
      <c r="D109" s="22">
        <v>-281160.72</v>
      </c>
      <c r="E109" s="21">
        <f>C109+D109</f>
        <v>656041.28</v>
      </c>
      <c r="F109" s="22">
        <v>0</v>
      </c>
      <c r="G109" s="22">
        <v>0</v>
      </c>
      <c r="H109" s="22">
        <v>0</v>
      </c>
      <c r="I109" s="22">
        <v>0</v>
      </c>
      <c r="J109" s="22">
        <v>0</v>
      </c>
      <c r="K109" s="43">
        <v>0</v>
      </c>
      <c r="L109" s="97"/>
    </row>
    <row r="110" spans="1:12" ht="50.25" customHeight="1">
      <c r="A110" s="14" t="s">
        <v>64</v>
      </c>
      <c r="B110" s="13" t="s">
        <v>193</v>
      </c>
      <c r="C110" s="33">
        <f aca="true" t="shared" si="28" ref="C110:K110">C112+C113+C116+C117+C118</f>
        <v>508633395.2</v>
      </c>
      <c r="D110" s="33">
        <f t="shared" si="28"/>
        <v>-8711889.2</v>
      </c>
      <c r="E110" s="33">
        <f t="shared" si="28"/>
        <v>499921506</v>
      </c>
      <c r="F110" s="33" t="e">
        <f t="shared" si="28"/>
        <v>#REF!</v>
      </c>
      <c r="G110" s="33" t="e">
        <f t="shared" si="28"/>
        <v>#REF!</v>
      </c>
      <c r="H110" s="33">
        <f t="shared" si="28"/>
        <v>508732615.8</v>
      </c>
      <c r="I110" s="33" t="e">
        <f t="shared" si="28"/>
        <v>#REF!</v>
      </c>
      <c r="J110" s="33" t="e">
        <f t="shared" si="28"/>
        <v>#REF!</v>
      </c>
      <c r="K110" s="33">
        <f t="shared" si="28"/>
        <v>509638166.15999997</v>
      </c>
      <c r="L110" s="97"/>
    </row>
    <row r="111" spans="1:12" ht="59.25" customHeight="1" hidden="1">
      <c r="A111" s="52" t="s">
        <v>195</v>
      </c>
      <c r="B111" s="59" t="s">
        <v>196</v>
      </c>
      <c r="C111" s="51">
        <v>0</v>
      </c>
      <c r="D111" s="22">
        <v>0</v>
      </c>
      <c r="E111" s="21">
        <f>C111+D111</f>
        <v>0</v>
      </c>
      <c r="F111" s="22">
        <v>0</v>
      </c>
      <c r="G111" s="22">
        <v>0</v>
      </c>
      <c r="H111" s="22">
        <v>0</v>
      </c>
      <c r="I111" s="22">
        <v>0</v>
      </c>
      <c r="J111" s="22">
        <v>0</v>
      </c>
      <c r="K111" s="51">
        <v>0</v>
      </c>
      <c r="L111" s="97"/>
    </row>
    <row r="112" spans="1:12" ht="61.5" customHeight="1">
      <c r="A112" s="17" t="s">
        <v>256</v>
      </c>
      <c r="B112" s="8" t="s">
        <v>197</v>
      </c>
      <c r="C112" s="22">
        <v>43238200</v>
      </c>
      <c r="D112" s="22">
        <v>-2951200</v>
      </c>
      <c r="E112" s="21">
        <f>C112+D112</f>
        <v>40287000</v>
      </c>
      <c r="F112" s="22">
        <v>43238200</v>
      </c>
      <c r="G112" s="22">
        <v>0</v>
      </c>
      <c r="H112" s="22">
        <v>43238200</v>
      </c>
      <c r="I112" s="22">
        <v>43238200</v>
      </c>
      <c r="J112" s="22">
        <v>0</v>
      </c>
      <c r="K112" s="22">
        <v>43238200</v>
      </c>
      <c r="L112" s="97"/>
    </row>
    <row r="113" spans="1:12" ht="101.25" customHeight="1">
      <c r="A113" s="17" t="s">
        <v>182</v>
      </c>
      <c r="B113" s="8" t="s">
        <v>198</v>
      </c>
      <c r="C113" s="26">
        <f aca="true" t="shared" si="29" ref="C113:K113">C114+C115</f>
        <v>12249200</v>
      </c>
      <c r="D113" s="26">
        <f t="shared" si="29"/>
        <v>-2621300</v>
      </c>
      <c r="E113" s="26">
        <f t="shared" si="29"/>
        <v>9627900</v>
      </c>
      <c r="F113" s="26">
        <f t="shared" si="29"/>
        <v>12249200</v>
      </c>
      <c r="G113" s="26">
        <f t="shared" si="29"/>
        <v>0</v>
      </c>
      <c r="H113" s="26">
        <f t="shared" si="29"/>
        <v>12249200</v>
      </c>
      <c r="I113" s="26">
        <f>I114+I115</f>
        <v>12249200</v>
      </c>
      <c r="J113" s="26">
        <f t="shared" si="29"/>
        <v>0</v>
      </c>
      <c r="K113" s="26">
        <f t="shared" si="29"/>
        <v>12249200</v>
      </c>
      <c r="L113" s="100"/>
    </row>
    <row r="114" spans="1:12" ht="84" customHeight="1">
      <c r="A114" s="107" t="s">
        <v>183</v>
      </c>
      <c r="B114" s="9" t="s">
        <v>198</v>
      </c>
      <c r="C114" s="25">
        <v>11950400</v>
      </c>
      <c r="D114" s="25">
        <v>-2557300</v>
      </c>
      <c r="E114" s="92">
        <f>C114+D114</f>
        <v>9393100</v>
      </c>
      <c r="F114" s="25">
        <v>11950400</v>
      </c>
      <c r="G114" s="25">
        <v>0</v>
      </c>
      <c r="H114" s="25">
        <v>11950400</v>
      </c>
      <c r="I114" s="25">
        <v>11950400</v>
      </c>
      <c r="J114" s="25">
        <v>0</v>
      </c>
      <c r="K114" s="25">
        <v>11950400</v>
      </c>
      <c r="L114" s="97"/>
    </row>
    <row r="115" spans="1:12" ht="119.25" customHeight="1">
      <c r="A115" s="108" t="s">
        <v>184</v>
      </c>
      <c r="B115" s="9" t="s">
        <v>198</v>
      </c>
      <c r="C115" s="25">
        <v>298800</v>
      </c>
      <c r="D115" s="25">
        <v>-64000</v>
      </c>
      <c r="E115" s="92">
        <f>C115+D115</f>
        <v>234800</v>
      </c>
      <c r="F115" s="25">
        <v>298800</v>
      </c>
      <c r="G115" s="25">
        <v>0</v>
      </c>
      <c r="H115" s="25">
        <v>298800</v>
      </c>
      <c r="I115" s="25">
        <v>298800</v>
      </c>
      <c r="J115" s="25">
        <v>0</v>
      </c>
      <c r="K115" s="25">
        <v>298800</v>
      </c>
      <c r="L115" s="97"/>
    </row>
    <row r="116" spans="1:12" ht="65.25" customHeight="1">
      <c r="A116" s="17" t="s">
        <v>255</v>
      </c>
      <c r="B116" s="8" t="s">
        <v>199</v>
      </c>
      <c r="C116" s="22">
        <v>9208500</v>
      </c>
      <c r="D116" s="22">
        <v>-4603700</v>
      </c>
      <c r="E116" s="22">
        <f>C116+D116</f>
        <v>4604800</v>
      </c>
      <c r="F116" s="22" t="e">
        <f>#REF!+#REF!</f>
        <v>#REF!</v>
      </c>
      <c r="G116" s="22" t="e">
        <f>#REF!+#REF!</f>
        <v>#REF!</v>
      </c>
      <c r="H116" s="22">
        <v>1416700</v>
      </c>
      <c r="I116" s="22" t="e">
        <f>#REF!+#REF!</f>
        <v>#REF!</v>
      </c>
      <c r="J116" s="22" t="e">
        <f>#REF!+#REF!</f>
        <v>#REF!</v>
      </c>
      <c r="K116" s="22">
        <v>2125000</v>
      </c>
      <c r="L116" s="97"/>
    </row>
    <row r="117" spans="1:12" s="89" customFormat="1" ht="45.75" customHeight="1">
      <c r="A117" s="6" t="s">
        <v>128</v>
      </c>
      <c r="B117" s="8" t="s">
        <v>194</v>
      </c>
      <c r="C117" s="22">
        <v>3426400</v>
      </c>
      <c r="D117" s="22">
        <v>-749100</v>
      </c>
      <c r="E117" s="21">
        <f>C117+D117</f>
        <v>2677300</v>
      </c>
      <c r="F117" s="22">
        <v>3435400</v>
      </c>
      <c r="G117" s="22">
        <v>0</v>
      </c>
      <c r="H117" s="22">
        <f>F117+G117</f>
        <v>3435400</v>
      </c>
      <c r="I117" s="22">
        <v>3435100</v>
      </c>
      <c r="J117" s="22">
        <v>0</v>
      </c>
      <c r="K117" s="22">
        <f>I117+J117</f>
        <v>3435100</v>
      </c>
      <c r="L117" s="98"/>
    </row>
    <row r="118" spans="1:12" ht="24.75" customHeight="1">
      <c r="A118" s="14" t="s">
        <v>65</v>
      </c>
      <c r="B118" s="13" t="s">
        <v>200</v>
      </c>
      <c r="C118" s="30">
        <f aca="true" t="shared" si="30" ref="C118:K118">C119</f>
        <v>440511095.2</v>
      </c>
      <c r="D118" s="30">
        <f t="shared" si="30"/>
        <v>2213410.8</v>
      </c>
      <c r="E118" s="30">
        <f t="shared" si="30"/>
        <v>442724506</v>
      </c>
      <c r="F118" s="30">
        <f t="shared" si="30"/>
        <v>448393115.8</v>
      </c>
      <c r="G118" s="30">
        <f t="shared" si="30"/>
        <v>0</v>
      </c>
      <c r="H118" s="30">
        <f t="shared" si="30"/>
        <v>448393115.8</v>
      </c>
      <c r="I118" s="30">
        <f t="shared" si="30"/>
        <v>448590666.15999997</v>
      </c>
      <c r="J118" s="30">
        <f t="shared" si="30"/>
        <v>0</v>
      </c>
      <c r="K118" s="30">
        <f t="shared" si="30"/>
        <v>448590666.15999997</v>
      </c>
      <c r="L118" s="98"/>
    </row>
    <row r="119" spans="1:12" ht="18">
      <c r="A119" s="6" t="s">
        <v>219</v>
      </c>
      <c r="B119" s="8" t="s">
        <v>201</v>
      </c>
      <c r="C119" s="31">
        <f>C120+C121+C122+C123+C124+C125+C126+C129+C132+C133+C134+C135+C136+C137+C138+C139+C140+C141</f>
        <v>440511095.2</v>
      </c>
      <c r="D119" s="31">
        <f>D120+D121+D122+D123+D124+D125+D126+D129+D132+D133+D134+D135+D136+D137+D138+D139+D140</f>
        <v>2213410.8</v>
      </c>
      <c r="E119" s="31">
        <f>C119+D119</f>
        <v>442724506</v>
      </c>
      <c r="F119" s="31">
        <f>F120+F121+F122+F123+F124+F125+F126+F129+F132+F133+F134+F135+F136+F137+F138+F139+F140+F141</f>
        <v>448393115.8</v>
      </c>
      <c r="G119" s="31">
        <f>G120+G121+G122+G123+G124+G125+G126+G129+G132+G133+G134+G135+G136+G137+G141</f>
        <v>0</v>
      </c>
      <c r="H119" s="31">
        <f>H120+H121+H122+H123+H124+H125+H126+H129+H132+H133+H134+H135+H136+H137+H138+H139+H140+H141</f>
        <v>448393115.8</v>
      </c>
      <c r="I119" s="31">
        <f>I120+I121+I122+I123+I124+I125+I126+I129+I132+I133+I134+I135+I136+I137+I138+I139+I140+I141</f>
        <v>448590666.15999997</v>
      </c>
      <c r="J119" s="31">
        <f>J120+J121+J122+J123+J124+J125+J126+J129+J132+J133+J134+J135+J136+J137+J141</f>
        <v>0</v>
      </c>
      <c r="K119" s="31">
        <f>K120+K121+K122+K123+K124+K125+K126+K129+K132+K133+K134+K135+K136+K137+K138+K139+K140+K141</f>
        <v>448590666.15999997</v>
      </c>
      <c r="L119" s="98"/>
    </row>
    <row r="120" spans="1:12" ht="102.75" customHeight="1">
      <c r="A120" s="6" t="s">
        <v>80</v>
      </c>
      <c r="B120" s="8" t="s">
        <v>201</v>
      </c>
      <c r="C120" s="22">
        <v>2643000</v>
      </c>
      <c r="D120" s="22">
        <v>0</v>
      </c>
      <c r="E120" s="21">
        <f aca="true" t="shared" si="31" ref="E120:E125">C120+D120</f>
        <v>2643000</v>
      </c>
      <c r="F120" s="22">
        <v>2643000</v>
      </c>
      <c r="G120" s="22">
        <v>0</v>
      </c>
      <c r="H120" s="22">
        <v>2643000</v>
      </c>
      <c r="I120" s="22">
        <v>2643000</v>
      </c>
      <c r="J120" s="22">
        <v>0</v>
      </c>
      <c r="K120" s="22">
        <v>2643000</v>
      </c>
      <c r="L120" s="98"/>
    </row>
    <row r="121" spans="1:12" ht="99" customHeight="1">
      <c r="A121" s="6" t="s">
        <v>81</v>
      </c>
      <c r="B121" s="8" t="s">
        <v>201</v>
      </c>
      <c r="C121" s="22">
        <v>756800</v>
      </c>
      <c r="D121" s="22">
        <v>0</v>
      </c>
      <c r="E121" s="21">
        <f t="shared" si="31"/>
        <v>756800</v>
      </c>
      <c r="F121" s="22">
        <v>756800</v>
      </c>
      <c r="G121" s="22">
        <v>0</v>
      </c>
      <c r="H121" s="22">
        <v>756800</v>
      </c>
      <c r="I121" s="22">
        <v>756800</v>
      </c>
      <c r="J121" s="22">
        <v>0</v>
      </c>
      <c r="K121" s="22">
        <v>756800</v>
      </c>
      <c r="L121" s="98"/>
    </row>
    <row r="122" spans="1:12" ht="75.75" customHeight="1">
      <c r="A122" s="6" t="s">
        <v>220</v>
      </c>
      <c r="B122" s="8" t="s">
        <v>201</v>
      </c>
      <c r="C122" s="22">
        <v>881000</v>
      </c>
      <c r="D122" s="22">
        <v>0</v>
      </c>
      <c r="E122" s="21">
        <f t="shared" si="31"/>
        <v>881000</v>
      </c>
      <c r="F122" s="22">
        <v>881000</v>
      </c>
      <c r="G122" s="22">
        <v>0</v>
      </c>
      <c r="H122" s="22">
        <v>881000</v>
      </c>
      <c r="I122" s="22">
        <v>881000</v>
      </c>
      <c r="J122" s="22">
        <v>0</v>
      </c>
      <c r="K122" s="22">
        <v>881000</v>
      </c>
      <c r="L122" s="98"/>
    </row>
    <row r="123" spans="1:12" s="89" customFormat="1" ht="66" customHeight="1">
      <c r="A123" s="6" t="s">
        <v>221</v>
      </c>
      <c r="B123" s="8" t="s">
        <v>201</v>
      </c>
      <c r="C123" s="22">
        <v>230214500</v>
      </c>
      <c r="D123" s="22">
        <v>2948000</v>
      </c>
      <c r="E123" s="21">
        <f t="shared" si="31"/>
        <v>233162500</v>
      </c>
      <c r="F123" s="22">
        <v>231566500</v>
      </c>
      <c r="G123" s="22">
        <v>0</v>
      </c>
      <c r="H123" s="22">
        <v>231566500</v>
      </c>
      <c r="I123" s="22">
        <v>231566500</v>
      </c>
      <c r="J123" s="22">
        <v>0</v>
      </c>
      <c r="K123" s="22">
        <v>231566500</v>
      </c>
      <c r="L123" s="98"/>
    </row>
    <row r="124" spans="1:12" ht="84" customHeight="1">
      <c r="A124" s="6" t="s">
        <v>222</v>
      </c>
      <c r="B124" s="8" t="s">
        <v>201</v>
      </c>
      <c r="C124" s="22">
        <v>181821100</v>
      </c>
      <c r="D124" s="22">
        <v>1754000</v>
      </c>
      <c r="E124" s="21">
        <f t="shared" si="31"/>
        <v>183575100</v>
      </c>
      <c r="F124" s="22">
        <v>188857200</v>
      </c>
      <c r="G124" s="22">
        <v>0</v>
      </c>
      <c r="H124" s="22">
        <v>188857200</v>
      </c>
      <c r="I124" s="22">
        <v>188857200</v>
      </c>
      <c r="J124" s="22">
        <v>0</v>
      </c>
      <c r="K124" s="22">
        <v>188857200</v>
      </c>
      <c r="L124" s="98"/>
    </row>
    <row r="125" spans="1:12" ht="96.75" customHeight="1">
      <c r="A125" s="6" t="s">
        <v>223</v>
      </c>
      <c r="B125" s="8" t="s">
        <v>201</v>
      </c>
      <c r="C125" s="22">
        <v>2065895.2</v>
      </c>
      <c r="D125" s="22">
        <v>-663089.2</v>
      </c>
      <c r="E125" s="21">
        <f t="shared" si="31"/>
        <v>1402806</v>
      </c>
      <c r="F125" s="22">
        <v>2065895.2</v>
      </c>
      <c r="G125" s="22">
        <v>0</v>
      </c>
      <c r="H125" s="22">
        <v>2065895.2</v>
      </c>
      <c r="I125" s="22">
        <v>2065895.2</v>
      </c>
      <c r="J125" s="22">
        <v>0</v>
      </c>
      <c r="K125" s="22">
        <v>2065895.2</v>
      </c>
      <c r="L125" s="98"/>
    </row>
    <row r="126" spans="1:13" ht="74.25" customHeight="1">
      <c r="A126" s="6" t="s">
        <v>202</v>
      </c>
      <c r="B126" s="8" t="s">
        <v>201</v>
      </c>
      <c r="C126" s="32">
        <f aca="true" t="shared" si="32" ref="C126:K126">C127+C128</f>
        <v>1626800</v>
      </c>
      <c r="D126" s="32">
        <f t="shared" si="32"/>
        <v>-58100</v>
      </c>
      <c r="E126" s="32">
        <f t="shared" si="32"/>
        <v>1568700</v>
      </c>
      <c r="F126" s="32">
        <f t="shared" si="32"/>
        <v>1614900</v>
      </c>
      <c r="G126" s="32">
        <f t="shared" si="32"/>
        <v>0</v>
      </c>
      <c r="H126" s="32">
        <f t="shared" si="32"/>
        <v>1614900</v>
      </c>
      <c r="I126" s="32">
        <f>I127+I128</f>
        <v>1614900</v>
      </c>
      <c r="J126" s="32">
        <f t="shared" si="32"/>
        <v>0</v>
      </c>
      <c r="K126" s="32">
        <f t="shared" si="32"/>
        <v>1614900</v>
      </c>
      <c r="L126" s="98"/>
      <c r="M126" s="38"/>
    </row>
    <row r="127" spans="1:13" ht="36">
      <c r="A127" s="16" t="s">
        <v>124</v>
      </c>
      <c r="B127" s="9" t="s">
        <v>201</v>
      </c>
      <c r="C127" s="25">
        <v>32800</v>
      </c>
      <c r="D127" s="25">
        <v>0</v>
      </c>
      <c r="E127" s="92">
        <f>C127+D127</f>
        <v>32800</v>
      </c>
      <c r="F127" s="25">
        <v>32800</v>
      </c>
      <c r="G127" s="25">
        <v>0</v>
      </c>
      <c r="H127" s="25">
        <v>32800</v>
      </c>
      <c r="I127" s="25">
        <v>32800</v>
      </c>
      <c r="J127" s="25">
        <v>0</v>
      </c>
      <c r="K127" s="25">
        <v>32800</v>
      </c>
      <c r="L127" s="98"/>
      <c r="M127" s="38"/>
    </row>
    <row r="128" spans="1:13" ht="30.75" customHeight="1">
      <c r="A128" s="16" t="s">
        <v>125</v>
      </c>
      <c r="B128" s="9" t="s">
        <v>201</v>
      </c>
      <c r="C128" s="25">
        <v>1594000</v>
      </c>
      <c r="D128" s="25">
        <v>-58100</v>
      </c>
      <c r="E128" s="92">
        <f>C128+D128</f>
        <v>1535900</v>
      </c>
      <c r="F128" s="25">
        <v>1582100</v>
      </c>
      <c r="G128" s="25">
        <v>0</v>
      </c>
      <c r="H128" s="25">
        <v>1582100</v>
      </c>
      <c r="I128" s="25">
        <v>1582100</v>
      </c>
      <c r="J128" s="25">
        <v>0</v>
      </c>
      <c r="K128" s="25">
        <v>1582100</v>
      </c>
      <c r="L128" s="98"/>
      <c r="M128" s="39"/>
    </row>
    <row r="129" spans="1:12" ht="105" customHeight="1">
      <c r="A129" s="6" t="s">
        <v>224</v>
      </c>
      <c r="B129" s="8" t="s">
        <v>201</v>
      </c>
      <c r="C129" s="26">
        <f aca="true" t="shared" si="33" ref="C129:K129">C130+C131</f>
        <v>3409000</v>
      </c>
      <c r="D129" s="26">
        <f t="shared" si="33"/>
        <v>-1176100</v>
      </c>
      <c r="E129" s="26">
        <f t="shared" si="33"/>
        <v>2232900</v>
      </c>
      <c r="F129" s="26">
        <f t="shared" si="33"/>
        <v>2949500</v>
      </c>
      <c r="G129" s="26">
        <f t="shared" si="33"/>
        <v>0</v>
      </c>
      <c r="H129" s="26">
        <f t="shared" si="33"/>
        <v>2949500</v>
      </c>
      <c r="I129" s="26">
        <f>I130+I131</f>
        <v>3072200</v>
      </c>
      <c r="J129" s="26">
        <f t="shared" si="33"/>
        <v>0</v>
      </c>
      <c r="K129" s="26">
        <f t="shared" si="33"/>
        <v>3072200</v>
      </c>
      <c r="L129" s="101"/>
    </row>
    <row r="130" spans="1:12" ht="29.25" customHeight="1">
      <c r="A130" s="62" t="s">
        <v>75</v>
      </c>
      <c r="B130" s="9" t="s">
        <v>201</v>
      </c>
      <c r="C130" s="25">
        <v>27300</v>
      </c>
      <c r="D130" s="25">
        <v>0</v>
      </c>
      <c r="E130" s="92">
        <f aca="true" t="shared" si="34" ref="E130:E141">C130+D130</f>
        <v>27300</v>
      </c>
      <c r="F130" s="25">
        <v>27300</v>
      </c>
      <c r="G130" s="25">
        <v>0</v>
      </c>
      <c r="H130" s="25">
        <v>27300</v>
      </c>
      <c r="I130" s="25">
        <v>27300</v>
      </c>
      <c r="J130" s="25">
        <v>0</v>
      </c>
      <c r="K130" s="25">
        <v>27300</v>
      </c>
      <c r="L130" s="98"/>
    </row>
    <row r="131" spans="1:12" ht="26.25" customHeight="1">
      <c r="A131" s="62" t="s">
        <v>76</v>
      </c>
      <c r="B131" s="9" t="s">
        <v>201</v>
      </c>
      <c r="C131" s="25">
        <v>3381700</v>
      </c>
      <c r="D131" s="25">
        <v>-1176100</v>
      </c>
      <c r="E131" s="92">
        <f t="shared" si="34"/>
        <v>2205600</v>
      </c>
      <c r="F131" s="25">
        <v>2922200</v>
      </c>
      <c r="G131" s="25">
        <v>0</v>
      </c>
      <c r="H131" s="25">
        <v>2922200</v>
      </c>
      <c r="I131" s="25">
        <v>3044900</v>
      </c>
      <c r="J131" s="25">
        <v>0</v>
      </c>
      <c r="K131" s="25">
        <v>3044900</v>
      </c>
      <c r="L131" s="98"/>
    </row>
    <row r="132" spans="1:13" ht="40.5" customHeight="1">
      <c r="A132" s="6" t="s">
        <v>82</v>
      </c>
      <c r="B132" s="7" t="s">
        <v>201</v>
      </c>
      <c r="C132" s="22">
        <v>14064100</v>
      </c>
      <c r="D132" s="22">
        <v>-299600</v>
      </c>
      <c r="E132" s="21">
        <f t="shared" si="34"/>
        <v>13764500</v>
      </c>
      <c r="F132" s="22">
        <v>14064100</v>
      </c>
      <c r="G132" s="22">
        <v>0</v>
      </c>
      <c r="H132" s="22">
        <v>14064100</v>
      </c>
      <c r="I132" s="22">
        <v>14064100</v>
      </c>
      <c r="J132" s="22">
        <v>0</v>
      </c>
      <c r="K132" s="22">
        <v>14064100</v>
      </c>
      <c r="L132" s="98"/>
      <c r="M132" s="38"/>
    </row>
    <row r="133" spans="1:12" ht="36">
      <c r="A133" s="6" t="s">
        <v>83</v>
      </c>
      <c r="B133" s="8" t="s">
        <v>201</v>
      </c>
      <c r="C133" s="22">
        <v>766500</v>
      </c>
      <c r="D133" s="22">
        <v>0</v>
      </c>
      <c r="E133" s="21">
        <f t="shared" si="34"/>
        <v>766500</v>
      </c>
      <c r="F133" s="22">
        <v>766500</v>
      </c>
      <c r="G133" s="22">
        <v>0</v>
      </c>
      <c r="H133" s="22">
        <v>766500</v>
      </c>
      <c r="I133" s="22">
        <v>766500</v>
      </c>
      <c r="J133" s="22">
        <v>0</v>
      </c>
      <c r="K133" s="22">
        <v>766500</v>
      </c>
      <c r="L133" s="98"/>
    </row>
    <row r="134" spans="1:12" ht="102.75" customHeight="1">
      <c r="A134" s="6" t="s">
        <v>126</v>
      </c>
      <c r="B134" s="8" t="s">
        <v>201</v>
      </c>
      <c r="C134" s="22">
        <v>6000</v>
      </c>
      <c r="D134" s="22">
        <v>0</v>
      </c>
      <c r="E134" s="21">
        <f t="shared" si="34"/>
        <v>6000</v>
      </c>
      <c r="F134" s="22">
        <v>6000</v>
      </c>
      <c r="G134" s="22">
        <v>0</v>
      </c>
      <c r="H134" s="22">
        <v>6000</v>
      </c>
      <c r="I134" s="22">
        <v>6000</v>
      </c>
      <c r="J134" s="22">
        <v>0</v>
      </c>
      <c r="K134" s="22">
        <v>6000</v>
      </c>
      <c r="L134" s="98"/>
    </row>
    <row r="135" spans="1:12" ht="75.75" customHeight="1">
      <c r="A135" s="6" t="s">
        <v>74</v>
      </c>
      <c r="B135" s="8" t="s">
        <v>201</v>
      </c>
      <c r="C135" s="22">
        <v>11900</v>
      </c>
      <c r="D135" s="22">
        <v>0</v>
      </c>
      <c r="E135" s="21">
        <f t="shared" si="34"/>
        <v>11900</v>
      </c>
      <c r="F135" s="22">
        <v>11900</v>
      </c>
      <c r="G135" s="22">
        <v>0</v>
      </c>
      <c r="H135" s="22">
        <v>11900</v>
      </c>
      <c r="I135" s="22">
        <v>11900</v>
      </c>
      <c r="J135" s="22">
        <v>0</v>
      </c>
      <c r="K135" s="22">
        <v>11900</v>
      </c>
      <c r="L135" s="98"/>
    </row>
    <row r="136" spans="1:12" ht="88.5" customHeight="1">
      <c r="A136" s="109" t="s">
        <v>104</v>
      </c>
      <c r="B136" s="15" t="s">
        <v>201</v>
      </c>
      <c r="C136" s="22">
        <v>510400</v>
      </c>
      <c r="D136" s="22">
        <v>-113400</v>
      </c>
      <c r="E136" s="21">
        <f t="shared" si="34"/>
        <v>397000</v>
      </c>
      <c r="F136" s="22">
        <v>510400</v>
      </c>
      <c r="G136" s="22">
        <v>0</v>
      </c>
      <c r="H136" s="22">
        <v>510400</v>
      </c>
      <c r="I136" s="22">
        <v>510400</v>
      </c>
      <c r="J136" s="22">
        <v>0</v>
      </c>
      <c r="K136" s="22">
        <v>510400</v>
      </c>
      <c r="L136" s="98"/>
    </row>
    <row r="137" spans="1:12" ht="96" customHeight="1">
      <c r="A137" s="6" t="s">
        <v>108</v>
      </c>
      <c r="B137" s="15" t="s">
        <v>201</v>
      </c>
      <c r="C137" s="22">
        <v>628100</v>
      </c>
      <c r="D137" s="22">
        <v>-104700</v>
      </c>
      <c r="E137" s="21">
        <f t="shared" si="34"/>
        <v>523400</v>
      </c>
      <c r="F137" s="22">
        <v>523400</v>
      </c>
      <c r="G137" s="22">
        <v>0</v>
      </c>
      <c r="H137" s="22">
        <v>523400</v>
      </c>
      <c r="I137" s="22">
        <v>523400</v>
      </c>
      <c r="J137" s="22">
        <v>0</v>
      </c>
      <c r="K137" s="22">
        <v>523400</v>
      </c>
      <c r="L137" s="98"/>
    </row>
    <row r="138" spans="1:12" ht="54" customHeight="1">
      <c r="A138" s="6" t="s">
        <v>203</v>
      </c>
      <c r="B138" s="15" t="s">
        <v>201</v>
      </c>
      <c r="C138" s="22">
        <v>17620</v>
      </c>
      <c r="D138" s="22">
        <v>0</v>
      </c>
      <c r="E138" s="21">
        <f>C138+D138</f>
        <v>17620</v>
      </c>
      <c r="F138" s="22">
        <v>17620</v>
      </c>
      <c r="G138" s="22">
        <v>0</v>
      </c>
      <c r="H138" s="22">
        <v>17620</v>
      </c>
      <c r="I138" s="22">
        <v>17620</v>
      </c>
      <c r="J138" s="22">
        <v>0</v>
      </c>
      <c r="K138" s="22">
        <v>17620</v>
      </c>
      <c r="L138" s="98"/>
    </row>
    <row r="139" spans="1:12" ht="57.75" customHeight="1">
      <c r="A139" s="6" t="s">
        <v>204</v>
      </c>
      <c r="B139" s="15" t="s">
        <v>201</v>
      </c>
      <c r="C139" s="22">
        <v>1014780</v>
      </c>
      <c r="D139" s="22">
        <v>0</v>
      </c>
      <c r="E139" s="21">
        <f>C139+D139</f>
        <v>1014780</v>
      </c>
      <c r="F139" s="22">
        <v>1084800.6</v>
      </c>
      <c r="G139" s="22">
        <v>0</v>
      </c>
      <c r="H139" s="22">
        <v>1084800.6</v>
      </c>
      <c r="I139" s="22">
        <v>1159650.96</v>
      </c>
      <c r="J139" s="22">
        <v>0</v>
      </c>
      <c r="K139" s="22">
        <v>1159650.96</v>
      </c>
      <c r="L139" s="98"/>
    </row>
    <row r="140" spans="1:12" ht="116.25" customHeight="1">
      <c r="A140" s="6" t="s">
        <v>207</v>
      </c>
      <c r="B140" s="15" t="s">
        <v>201</v>
      </c>
      <c r="C140" s="22">
        <v>73600</v>
      </c>
      <c r="D140" s="22">
        <v>-73600</v>
      </c>
      <c r="E140" s="21">
        <f>C140+D140</f>
        <v>0</v>
      </c>
      <c r="F140" s="22">
        <v>73600</v>
      </c>
      <c r="G140" s="22">
        <v>0</v>
      </c>
      <c r="H140" s="22">
        <v>73600</v>
      </c>
      <c r="I140" s="22">
        <v>73600</v>
      </c>
      <c r="J140" s="22">
        <v>0</v>
      </c>
      <c r="K140" s="22">
        <v>73600</v>
      </c>
      <c r="L140" s="98"/>
    </row>
    <row r="141" spans="1:12" ht="96" customHeight="1" hidden="1">
      <c r="A141" s="52" t="s">
        <v>154</v>
      </c>
      <c r="B141" s="59" t="s">
        <v>201</v>
      </c>
      <c r="C141" s="51">
        <v>0</v>
      </c>
      <c r="D141" s="22">
        <v>0</v>
      </c>
      <c r="E141" s="21">
        <f t="shared" si="34"/>
        <v>0</v>
      </c>
      <c r="F141" s="22">
        <v>0</v>
      </c>
      <c r="G141" s="22">
        <v>0</v>
      </c>
      <c r="H141" s="22">
        <v>0</v>
      </c>
      <c r="I141" s="22">
        <v>0</v>
      </c>
      <c r="J141" s="22">
        <v>0</v>
      </c>
      <c r="K141" s="51">
        <v>0</v>
      </c>
      <c r="L141" s="98"/>
    </row>
    <row r="142" spans="1:12" ht="30.75" customHeight="1" hidden="1">
      <c r="A142" s="66" t="s">
        <v>66</v>
      </c>
      <c r="B142" s="67" t="s">
        <v>205</v>
      </c>
      <c r="C142" s="68">
        <f aca="true" t="shared" si="35" ref="C142:K142">C143+C144+C145</f>
        <v>0</v>
      </c>
      <c r="D142" s="33">
        <f t="shared" si="35"/>
        <v>0</v>
      </c>
      <c r="E142" s="33">
        <f t="shared" si="35"/>
        <v>0</v>
      </c>
      <c r="F142" s="33">
        <f t="shared" si="35"/>
        <v>0</v>
      </c>
      <c r="G142" s="33">
        <f t="shared" si="35"/>
        <v>0</v>
      </c>
      <c r="H142" s="33">
        <f t="shared" si="35"/>
        <v>0</v>
      </c>
      <c r="I142" s="33">
        <f>I143+I144+I145</f>
        <v>0</v>
      </c>
      <c r="J142" s="33">
        <f t="shared" si="35"/>
        <v>0</v>
      </c>
      <c r="K142" s="68">
        <f t="shared" si="35"/>
        <v>0</v>
      </c>
      <c r="L142" s="98"/>
    </row>
    <row r="143" spans="1:12" ht="55.5" customHeight="1" hidden="1">
      <c r="A143" s="52" t="s">
        <v>93</v>
      </c>
      <c r="B143" s="59" t="s">
        <v>206</v>
      </c>
      <c r="C143" s="51">
        <v>0</v>
      </c>
      <c r="D143" s="22">
        <v>0</v>
      </c>
      <c r="E143" s="21">
        <f>C143+D143</f>
        <v>0</v>
      </c>
      <c r="F143" s="22">
        <v>0</v>
      </c>
      <c r="G143" s="22">
        <v>0</v>
      </c>
      <c r="H143" s="22">
        <v>0</v>
      </c>
      <c r="I143" s="22">
        <v>0</v>
      </c>
      <c r="J143" s="22">
        <v>0</v>
      </c>
      <c r="K143" s="51">
        <v>0</v>
      </c>
      <c r="L143" s="98"/>
    </row>
    <row r="144" spans="1:12" ht="63.75" customHeight="1" hidden="1">
      <c r="A144" s="52" t="s">
        <v>162</v>
      </c>
      <c r="B144" s="59" t="s">
        <v>160</v>
      </c>
      <c r="C144" s="51">
        <v>0</v>
      </c>
      <c r="D144" s="22"/>
      <c r="E144" s="21">
        <f>C144+D144</f>
        <v>0</v>
      </c>
      <c r="F144" s="22">
        <v>0</v>
      </c>
      <c r="G144" s="22"/>
      <c r="H144" s="22">
        <v>0</v>
      </c>
      <c r="I144" s="22">
        <v>0</v>
      </c>
      <c r="J144" s="22"/>
      <c r="K144" s="51">
        <v>0</v>
      </c>
      <c r="L144" s="98"/>
    </row>
    <row r="145" spans="1:12" ht="69" customHeight="1" hidden="1">
      <c r="A145" s="52" t="s">
        <v>168</v>
      </c>
      <c r="B145" s="59" t="s">
        <v>167</v>
      </c>
      <c r="C145" s="51">
        <v>0</v>
      </c>
      <c r="D145" s="22">
        <v>0</v>
      </c>
      <c r="E145" s="21">
        <f>C145+D145</f>
        <v>0</v>
      </c>
      <c r="F145" s="22">
        <v>0</v>
      </c>
      <c r="G145" s="22">
        <v>0</v>
      </c>
      <c r="H145" s="22">
        <v>0</v>
      </c>
      <c r="I145" s="22">
        <v>0</v>
      </c>
      <c r="J145" s="22">
        <v>0</v>
      </c>
      <c r="K145" s="51">
        <v>0</v>
      </c>
      <c r="L145" s="102"/>
    </row>
    <row r="146" spans="1:12" ht="41.25" customHeight="1">
      <c r="A146" s="14" t="s">
        <v>237</v>
      </c>
      <c r="B146" s="18" t="s">
        <v>238</v>
      </c>
      <c r="C146" s="37">
        <f aca="true" t="shared" si="36" ref="C146:K146">C147</f>
        <v>593890</v>
      </c>
      <c r="D146" s="27">
        <f t="shared" si="36"/>
        <v>0</v>
      </c>
      <c r="E146" s="33">
        <f t="shared" si="36"/>
        <v>593890</v>
      </c>
      <c r="F146" s="27">
        <f t="shared" si="36"/>
        <v>0</v>
      </c>
      <c r="G146" s="27">
        <f t="shared" si="36"/>
        <v>0</v>
      </c>
      <c r="H146" s="27">
        <f t="shared" si="36"/>
        <v>0</v>
      </c>
      <c r="I146" s="27">
        <f t="shared" si="36"/>
        <v>0</v>
      </c>
      <c r="J146" s="27">
        <f t="shared" si="36"/>
        <v>0</v>
      </c>
      <c r="K146" s="37">
        <f t="shared" si="36"/>
        <v>0</v>
      </c>
      <c r="L146" s="102"/>
    </row>
    <row r="147" spans="1:12" s="65" customFormat="1" ht="58.5" customHeight="1">
      <c r="A147" s="6" t="s">
        <v>239</v>
      </c>
      <c r="B147" s="8" t="s">
        <v>240</v>
      </c>
      <c r="C147" s="43">
        <v>593890</v>
      </c>
      <c r="D147" s="22">
        <v>0</v>
      </c>
      <c r="E147" s="21">
        <f>C147+D147</f>
        <v>593890</v>
      </c>
      <c r="F147" s="22">
        <v>0</v>
      </c>
      <c r="G147" s="22">
        <v>0</v>
      </c>
      <c r="H147" s="22">
        <v>0</v>
      </c>
      <c r="I147" s="22">
        <v>0</v>
      </c>
      <c r="J147" s="22">
        <v>0</v>
      </c>
      <c r="K147" s="43">
        <v>0</v>
      </c>
      <c r="L147" s="98"/>
    </row>
    <row r="148" spans="1:12" ht="31.5" customHeight="1">
      <c r="A148" s="14" t="s">
        <v>87</v>
      </c>
      <c r="B148" s="18" t="s">
        <v>88</v>
      </c>
      <c r="C148" s="40">
        <f>C149+C150+C151</f>
        <v>98435404</v>
      </c>
      <c r="D148" s="34">
        <f>D149+D150+D151</f>
        <v>-7813884</v>
      </c>
      <c r="E148" s="34">
        <f>E149+E150+E151</f>
        <v>90621520</v>
      </c>
      <c r="F148" s="34">
        <f>F149+F151</f>
        <v>96150000</v>
      </c>
      <c r="G148" s="34">
        <f>G149+G150+G151</f>
        <v>0</v>
      </c>
      <c r="H148" s="34">
        <f>F148+G148</f>
        <v>96150000</v>
      </c>
      <c r="I148" s="34">
        <f>I149+I151</f>
        <v>94050000</v>
      </c>
      <c r="J148" s="34">
        <f>J149+J150+J151</f>
        <v>0</v>
      </c>
      <c r="K148" s="40">
        <f>I148+J148</f>
        <v>94050000</v>
      </c>
      <c r="L148" s="98"/>
    </row>
    <row r="149" spans="1:12" ht="32.25" customHeight="1" hidden="1">
      <c r="A149" s="52" t="s">
        <v>89</v>
      </c>
      <c r="B149" s="59" t="s">
        <v>131</v>
      </c>
      <c r="C149" s="110">
        <v>1000000</v>
      </c>
      <c r="D149" s="110">
        <v>-1000000</v>
      </c>
      <c r="E149" s="111">
        <f>C149+D149</f>
        <v>0</v>
      </c>
      <c r="F149" s="110">
        <v>96150000</v>
      </c>
      <c r="G149" s="110">
        <v>-96150000</v>
      </c>
      <c r="H149" s="110">
        <f>F149+G149</f>
        <v>0</v>
      </c>
      <c r="I149" s="110">
        <v>94050000</v>
      </c>
      <c r="J149" s="110">
        <v>-94050000</v>
      </c>
      <c r="K149" s="110">
        <f>I149+J149</f>
        <v>0</v>
      </c>
      <c r="L149" s="98"/>
    </row>
    <row r="150" spans="1:12" ht="51.75" customHeight="1">
      <c r="A150" s="6" t="s">
        <v>245</v>
      </c>
      <c r="B150" s="8" t="s">
        <v>246</v>
      </c>
      <c r="C150" s="41">
        <v>97200000</v>
      </c>
      <c r="D150" s="26">
        <f>721946+1000000-9897675+829400+532445</f>
        <v>-6813884</v>
      </c>
      <c r="E150" s="21">
        <f>C150+D150</f>
        <v>90386116</v>
      </c>
      <c r="F150" s="26"/>
      <c r="G150" s="26">
        <v>96150000</v>
      </c>
      <c r="H150" s="26">
        <f>F150+G150</f>
        <v>96150000</v>
      </c>
      <c r="I150" s="26"/>
      <c r="J150" s="26">
        <v>94050000</v>
      </c>
      <c r="K150" s="41">
        <f>I150+J150</f>
        <v>94050000</v>
      </c>
      <c r="L150" s="98"/>
    </row>
    <row r="151" spans="1:12" s="65" customFormat="1" ht="42" customHeight="1">
      <c r="A151" s="6" t="s">
        <v>235</v>
      </c>
      <c r="B151" s="8" t="s">
        <v>236</v>
      </c>
      <c r="C151" s="41">
        <v>235404</v>
      </c>
      <c r="D151" s="26">
        <v>0</v>
      </c>
      <c r="E151" s="21">
        <f>C151+D151</f>
        <v>235404</v>
      </c>
      <c r="F151" s="26">
        <v>0</v>
      </c>
      <c r="G151" s="26">
        <v>0</v>
      </c>
      <c r="H151" s="26">
        <v>0</v>
      </c>
      <c r="I151" s="26">
        <v>0</v>
      </c>
      <c r="J151" s="26">
        <v>0</v>
      </c>
      <c r="K151" s="41">
        <v>0</v>
      </c>
      <c r="L151" s="98"/>
    </row>
    <row r="152" spans="1:12" ht="48" customHeight="1">
      <c r="A152" s="14" t="s">
        <v>137</v>
      </c>
      <c r="B152" s="18" t="s">
        <v>136</v>
      </c>
      <c r="C152" s="42">
        <f aca="true" t="shared" si="37" ref="C152:K152">C153+C154</f>
        <v>313138</v>
      </c>
      <c r="D152" s="33">
        <f t="shared" si="37"/>
        <v>0</v>
      </c>
      <c r="E152" s="33">
        <f t="shared" si="37"/>
        <v>313138</v>
      </c>
      <c r="F152" s="33">
        <f t="shared" si="37"/>
        <v>0</v>
      </c>
      <c r="G152" s="33">
        <f t="shared" si="37"/>
        <v>0</v>
      </c>
      <c r="H152" s="33">
        <f t="shared" si="37"/>
        <v>0</v>
      </c>
      <c r="I152" s="33">
        <f>I153+I154</f>
        <v>0</v>
      </c>
      <c r="J152" s="33">
        <f t="shared" si="37"/>
        <v>0</v>
      </c>
      <c r="K152" s="42">
        <f t="shared" si="37"/>
        <v>0</v>
      </c>
      <c r="L152" s="98"/>
    </row>
    <row r="153" spans="1:12" ht="46.5" customHeight="1">
      <c r="A153" s="49" t="s">
        <v>132</v>
      </c>
      <c r="B153" s="8" t="s">
        <v>134</v>
      </c>
      <c r="C153" s="41">
        <v>9801</v>
      </c>
      <c r="D153" s="26">
        <v>0</v>
      </c>
      <c r="E153" s="21">
        <f>C153+D153</f>
        <v>9801</v>
      </c>
      <c r="F153" s="26">
        <v>0</v>
      </c>
      <c r="G153" s="26">
        <v>0</v>
      </c>
      <c r="H153" s="26">
        <v>0</v>
      </c>
      <c r="I153" s="26">
        <v>0</v>
      </c>
      <c r="J153" s="26">
        <v>0</v>
      </c>
      <c r="K153" s="41">
        <v>0</v>
      </c>
      <c r="L153" s="98"/>
    </row>
    <row r="154" spans="1:12" ht="42.75" customHeight="1">
      <c r="A154" s="49" t="s">
        <v>133</v>
      </c>
      <c r="B154" s="8" t="s">
        <v>135</v>
      </c>
      <c r="C154" s="41">
        <v>303337</v>
      </c>
      <c r="D154" s="26">
        <v>0</v>
      </c>
      <c r="E154" s="21">
        <f>C154+D154</f>
        <v>303337</v>
      </c>
      <c r="F154" s="26">
        <v>0</v>
      </c>
      <c r="G154" s="26">
        <v>0</v>
      </c>
      <c r="H154" s="26">
        <v>0</v>
      </c>
      <c r="I154" s="26">
        <v>0</v>
      </c>
      <c r="J154" s="26">
        <v>0</v>
      </c>
      <c r="K154" s="41">
        <v>0</v>
      </c>
      <c r="L154" s="98"/>
    </row>
    <row r="155" spans="1:12" ht="17.25">
      <c r="A155" s="85" t="s">
        <v>25</v>
      </c>
      <c r="B155" s="86"/>
      <c r="C155" s="34">
        <f aca="true" t="shared" si="38" ref="C155:K155">C10+C83</f>
        <v>1874941587.45</v>
      </c>
      <c r="D155" s="34">
        <f t="shared" si="38"/>
        <v>-81355086.8</v>
      </c>
      <c r="E155" s="34">
        <f t="shared" si="38"/>
        <v>1793586500.65</v>
      </c>
      <c r="F155" s="34" t="e">
        <f t="shared" si="38"/>
        <v>#REF!</v>
      </c>
      <c r="G155" s="34" t="e">
        <f t="shared" si="38"/>
        <v>#REF!</v>
      </c>
      <c r="H155" s="34">
        <f t="shared" si="38"/>
        <v>1838917957.1899998</v>
      </c>
      <c r="I155" s="34" t="e">
        <f t="shared" si="38"/>
        <v>#REF!</v>
      </c>
      <c r="J155" s="34" t="e">
        <f t="shared" si="38"/>
        <v>#REF!</v>
      </c>
      <c r="K155" s="34">
        <f t="shared" si="38"/>
        <v>1728231620.54</v>
      </c>
      <c r="L155" s="98"/>
    </row>
    <row r="156" spans="3:12" ht="15">
      <c r="C156" s="75"/>
      <c r="D156" s="75"/>
      <c r="E156" s="75"/>
      <c r="F156" s="75"/>
      <c r="G156" s="75"/>
      <c r="H156" s="87"/>
      <c r="I156" s="87"/>
      <c r="J156" s="87"/>
      <c r="K156" s="87"/>
      <c r="L156" s="97"/>
    </row>
  </sheetData>
  <sheetProtection/>
  <mergeCells count="8">
    <mergeCell ref="C3:K3"/>
    <mergeCell ref="A5:K5"/>
    <mergeCell ref="A6:K6"/>
    <mergeCell ref="A1:B1"/>
    <mergeCell ref="C1:K1"/>
    <mergeCell ref="A2:B2"/>
    <mergeCell ref="C2:K2"/>
    <mergeCell ref="A3:B3"/>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2017-12-06T09:04:19Z</cp:lastPrinted>
  <dcterms:created xsi:type="dcterms:W3CDTF">2005-09-02T05:03:18Z</dcterms:created>
  <dcterms:modified xsi:type="dcterms:W3CDTF">2017-12-12T14:49:34Z</dcterms:modified>
  <cp:category/>
  <cp:version/>
  <cp:contentType/>
  <cp:contentStatus/>
</cp:coreProperties>
</file>