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er\Desktop\Сайт\"/>
    </mc:Choice>
  </mc:AlternateContent>
  <bookViews>
    <workbookView xWindow="0" yWindow="0" windowWidth="23340" windowHeight="10650"/>
  </bookViews>
  <sheets>
    <sheet name="Разд 1" sheetId="2" r:id="rId1"/>
    <sheet name="Разд 2" sheetId="1" r:id="rId2"/>
    <sheet name="Разд 3" sheetId="3" r:id="rId3"/>
  </sheets>
  <externalReferences>
    <externalReference r:id="rId4"/>
  </externalReferenc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33" i="2" l="1"/>
  <c r="D15" i="1"/>
  <c r="C15" i="1"/>
  <c r="D21" i="1"/>
  <c r="V21" i="1"/>
  <c r="C21" i="1" s="1"/>
  <c r="U33" i="2"/>
  <c r="O18" i="1" l="1"/>
  <c r="N40" i="1"/>
  <c r="AB22" i="1"/>
  <c r="S27" i="1" l="1"/>
  <c r="V27" i="1" l="1"/>
  <c r="C27" i="1" s="1"/>
  <c r="D27" i="1"/>
  <c r="O47" i="2" l="1"/>
  <c r="S47" i="2" s="1"/>
  <c r="U47" i="2" s="1"/>
  <c r="O41" i="2"/>
  <c r="S41" i="2" s="1"/>
  <c r="U41" i="2" s="1"/>
  <c r="O34" i="2"/>
  <c r="S34" i="2" s="1"/>
  <c r="C25" i="1"/>
  <c r="O37" i="2" s="1"/>
  <c r="S37" i="2" s="1"/>
  <c r="U37" i="2" s="1"/>
  <c r="O38" i="1"/>
  <c r="O37" i="1"/>
  <c r="O36" i="1"/>
  <c r="U30" i="1"/>
  <c r="J30" i="1"/>
  <c r="H30" i="1"/>
  <c r="G30" i="1"/>
  <c r="F30" i="1"/>
  <c r="E30" i="1"/>
  <c r="O29" i="1"/>
  <c r="V29" i="1" s="1"/>
  <c r="C14" i="1"/>
  <c r="O26" i="2" s="1"/>
  <c r="S26" i="2" s="1"/>
  <c r="U26" i="2" s="1"/>
  <c r="C12" i="1"/>
  <c r="O24" i="2" s="1"/>
  <c r="S24" i="2" s="1"/>
  <c r="U24" i="2" s="1"/>
  <c r="S20" i="1"/>
  <c r="D20" i="1" s="1"/>
  <c r="S13" i="1"/>
  <c r="V13" i="1" s="1"/>
  <c r="O17" i="1"/>
  <c r="D17" i="1" s="1"/>
  <c r="C17" i="1" s="1"/>
  <c r="O29" i="2" s="1"/>
  <c r="S29" i="2" s="1"/>
  <c r="U29" i="2" s="1"/>
  <c r="O16" i="1"/>
  <c r="V16" i="1" s="1"/>
  <c r="O39" i="1"/>
  <c r="J11" i="1"/>
  <c r="J10" i="1"/>
  <c r="D36" i="1" l="1"/>
  <c r="O40" i="1"/>
  <c r="C10" i="1"/>
  <c r="O22" i="2" s="1"/>
  <c r="S22" i="2" s="1"/>
  <c r="U22" i="2" s="1"/>
  <c r="J22" i="1"/>
  <c r="V39" i="1"/>
  <c r="C39" i="1" s="1"/>
  <c r="O51" i="2" s="1"/>
  <c r="S51" i="2" s="1"/>
  <c r="U51" i="2" s="1"/>
  <c r="D39" i="1"/>
  <c r="D18" i="1"/>
  <c r="V18" i="1"/>
  <c r="D11" i="1"/>
  <c r="V11" i="1"/>
  <c r="C11" i="1" s="1"/>
  <c r="O23" i="2" s="1"/>
  <c r="S23" i="2" s="1"/>
  <c r="U23" i="2" s="1"/>
  <c r="V36" i="1"/>
  <c r="H7" i="3"/>
  <c r="C13" i="1"/>
  <c r="O25" i="2" s="1"/>
  <c r="S25" i="2" s="1"/>
  <c r="U25" i="2" s="1"/>
  <c r="C16" i="1"/>
  <c r="O28" i="2" s="1"/>
  <c r="S28" i="2" s="1"/>
  <c r="U28" i="2" s="1"/>
  <c r="D30" i="1"/>
  <c r="V30" i="1" s="1"/>
  <c r="C30" i="1" s="1"/>
  <c r="O39" i="2"/>
  <c r="S39" i="2" s="1"/>
  <c r="U39" i="2" s="1"/>
  <c r="D16" i="1"/>
  <c r="D29" i="1"/>
  <c r="V37" i="1"/>
  <c r="C37" i="1" s="1"/>
  <c r="O49" i="2" s="1"/>
  <c r="S49" i="2" s="1"/>
  <c r="U49" i="2" s="1"/>
  <c r="V38" i="1"/>
  <c r="C38" i="1" s="1"/>
  <c r="O50" i="2" s="1"/>
  <c r="S50" i="2" s="1"/>
  <c r="U50" i="2" s="1"/>
  <c r="D37" i="1"/>
  <c r="D38" i="1"/>
  <c r="D13" i="1"/>
  <c r="T22" i="1"/>
  <c r="U22" i="1"/>
  <c r="W22" i="1"/>
  <c r="X22" i="1"/>
  <c r="Y22" i="1"/>
  <c r="Z22" i="1"/>
  <c r="AA22" i="1"/>
  <c r="AC22" i="1"/>
  <c r="E22" i="1"/>
  <c r="F22" i="1"/>
  <c r="G22" i="1"/>
  <c r="H22" i="1"/>
  <c r="I22" i="1"/>
  <c r="K22" i="1"/>
  <c r="L22" i="1"/>
  <c r="M22" i="1"/>
  <c r="P22" i="1"/>
  <c r="Q22" i="1"/>
  <c r="R22" i="1"/>
  <c r="N52" i="2"/>
  <c r="D13" i="3" s="1"/>
  <c r="M52" i="2"/>
  <c r="L52" i="2"/>
  <c r="K52" i="2"/>
  <c r="C13" i="3" s="1"/>
  <c r="B49" i="2"/>
  <c r="B47" i="2"/>
  <c r="N45" i="2"/>
  <c r="D10" i="3" s="1"/>
  <c r="M45" i="2"/>
  <c r="L45" i="2"/>
  <c r="K45" i="2"/>
  <c r="C10" i="3" s="1"/>
  <c r="N34" i="2"/>
  <c r="D7" i="3" s="1"/>
  <c r="M34" i="2"/>
  <c r="L34" i="2"/>
  <c r="K34" i="2"/>
  <c r="C7" i="3" s="1"/>
  <c r="B32" i="2"/>
  <c r="B31" i="2"/>
  <c r="B29" i="2"/>
  <c r="B28" i="2"/>
  <c r="B27" i="2"/>
  <c r="B26" i="2"/>
  <c r="B25" i="2"/>
  <c r="B24" i="2"/>
  <c r="B23" i="2"/>
  <c r="B22" i="2"/>
  <c r="AC40" i="1"/>
  <c r="AB40" i="1"/>
  <c r="AA40" i="1"/>
  <c r="Z40" i="1"/>
  <c r="Y40" i="1"/>
  <c r="X40" i="1"/>
  <c r="W40" i="1"/>
  <c r="U40" i="1"/>
  <c r="T40" i="1"/>
  <c r="S40" i="1"/>
  <c r="R40" i="1"/>
  <c r="Q40" i="1"/>
  <c r="P40" i="1"/>
  <c r="M40" i="1"/>
  <c r="L40" i="1"/>
  <c r="K40" i="1"/>
  <c r="J40" i="1"/>
  <c r="I40" i="1"/>
  <c r="H40" i="1"/>
  <c r="F40" i="1"/>
  <c r="E40" i="1"/>
  <c r="G35" i="1"/>
  <c r="G40" i="1" s="1"/>
  <c r="AC33" i="1"/>
  <c r="AA33" i="1"/>
  <c r="Z33" i="1"/>
  <c r="Y33" i="1"/>
  <c r="X33" i="1"/>
  <c r="W33" i="1"/>
  <c r="T33" i="1"/>
  <c r="S33" i="1"/>
  <c r="R33" i="1"/>
  <c r="Q33" i="1"/>
  <c r="P33" i="1"/>
  <c r="N33" i="1"/>
  <c r="M33" i="1"/>
  <c r="L33" i="1"/>
  <c r="K33" i="1"/>
  <c r="I33" i="1"/>
  <c r="U32" i="1"/>
  <c r="H31" i="1"/>
  <c r="H33" i="1" s="1"/>
  <c r="G31" i="1"/>
  <c r="J33" i="1"/>
  <c r="F33" i="1"/>
  <c r="C28" i="1"/>
  <c r="O40" i="2" s="1"/>
  <c r="S40" i="2" s="1"/>
  <c r="U40" i="2" s="1"/>
  <c r="O33" i="1"/>
  <c r="C26" i="1"/>
  <c r="O38" i="2" s="1"/>
  <c r="S38" i="2" s="1"/>
  <c r="U38" i="2" s="1"/>
  <c r="C24" i="1"/>
  <c r="O36" i="2" s="1"/>
  <c r="S36" i="2" s="1"/>
  <c r="U36" i="2" s="1"/>
  <c r="C20" i="1"/>
  <c r="O32" i="2" s="1"/>
  <c r="S32" i="2" s="1"/>
  <c r="U32" i="2" s="1"/>
  <c r="C19" i="1"/>
  <c r="O31" i="2" s="1"/>
  <c r="S31" i="2" s="1"/>
  <c r="U31" i="2" s="1"/>
  <c r="D19" i="1"/>
  <c r="V19" i="1" s="1"/>
  <c r="O27" i="2"/>
  <c r="S27" i="2" s="1"/>
  <c r="U27" i="2" s="1"/>
  <c r="D14" i="1"/>
  <c r="D12" i="1"/>
  <c r="C18" i="1" l="1"/>
  <c r="O30" i="2" s="1"/>
  <c r="S30" i="2" s="1"/>
  <c r="U30" i="2" s="1"/>
  <c r="U34" i="2" s="1"/>
  <c r="O42" i="2"/>
  <c r="S42" i="2" s="1"/>
  <c r="U42" i="2" s="1"/>
  <c r="C36" i="1"/>
  <c r="D31" i="1"/>
  <c r="G33" i="1"/>
  <c r="D35" i="1"/>
  <c r="D40" i="1" s="1"/>
  <c r="V35" i="1"/>
  <c r="V40" i="1" s="1"/>
  <c r="D32" i="1"/>
  <c r="V32" i="1"/>
  <c r="C32" i="1" s="1"/>
  <c r="O44" i="2" s="1"/>
  <c r="S44" i="2" s="1"/>
  <c r="U44" i="2" s="1"/>
  <c r="D10" i="1"/>
  <c r="AB33" i="1"/>
  <c r="E33" i="1"/>
  <c r="U33" i="1"/>
  <c r="D33" i="1" l="1"/>
  <c r="O48" i="2"/>
  <c r="S48" i="2" s="1"/>
  <c r="U48" i="2" s="1"/>
  <c r="U52" i="2" s="1"/>
  <c r="C40" i="1"/>
  <c r="O52" i="2" s="1"/>
  <c r="C31" i="1"/>
  <c r="O43" i="2" l="1"/>
  <c r="S43" i="2" s="1"/>
  <c r="U43" i="2" s="1"/>
  <c r="U45" i="2" s="1"/>
  <c r="C33" i="1"/>
  <c r="O45" i="2" s="1"/>
  <c r="S52" i="2"/>
  <c r="H13" i="3"/>
  <c r="M7" i="3"/>
  <c r="N7" i="3" s="1"/>
  <c r="I7" i="3"/>
  <c r="H10" i="3" l="1"/>
  <c r="S45" i="2"/>
  <c r="M13" i="3"/>
  <c r="N13" i="3" s="1"/>
  <c r="I13" i="3"/>
  <c r="M10" i="3" l="1"/>
  <c r="I10" i="3"/>
  <c r="N10" i="3" s="1"/>
</calcChain>
</file>

<file path=xl/sharedStrings.xml><?xml version="1.0" encoding="utf-8"?>
<sst xmlns="http://schemas.openxmlformats.org/spreadsheetml/2006/main" count="288" uniqueCount="115">
  <si>
    <t>Раздел 2. Планируемые виды работ (услуг) по каждому конкретному многоквартирному дому</t>
  </si>
  <si>
    <t>№ п\п</t>
  </si>
  <si>
    <t>Адрес МКД</t>
  </si>
  <si>
    <t>Стоимость капитального ремонта ВСЕГО</t>
  </si>
  <si>
    <t>Виды работ, установленные ч.1 ст.166 Жилищного Кодекса РФ</t>
  </si>
  <si>
    <t>Виды работ, установленные нормативным правовым актом субъекта РФ</t>
  </si>
  <si>
    <t>ремонт внутридомовых инженерных систем</t>
  </si>
  <si>
    <t xml:space="preserve">ремонт или замена лифтового оборудования, признанного непригодным для эксплуатации, ремонт лифтовых шахт
</t>
  </si>
  <si>
    <t>ремонт крыши</t>
  </si>
  <si>
    <t xml:space="preserve"> ремонт подвальных помещений, относящихся к общему имуществу в многоквартирном доме
</t>
  </si>
  <si>
    <t>ремонт фасада</t>
  </si>
  <si>
    <t>ремонт фундамента</t>
  </si>
  <si>
    <t>строительный контроль*</t>
  </si>
  <si>
    <t xml:space="preserve">переустройство невентилируемой крыши на вентилируемую крышу, устройство выходов на кровлю
</t>
  </si>
  <si>
    <t xml:space="preserve">утепление фасада
</t>
  </si>
  <si>
    <t>энергетическое обследование</t>
  </si>
  <si>
    <t xml:space="preserve">оценка технического состояния и проектирование капитального ремонта. </t>
  </si>
  <si>
    <t>проведение негосударственной экспертизы проектной документации</t>
  </si>
  <si>
    <t>Всего, в том числе:</t>
  </si>
  <si>
    <t>горячего водоснабжения</t>
  </si>
  <si>
    <t>холодного водоснабжения</t>
  </si>
  <si>
    <t>водоотведения</t>
  </si>
  <si>
    <t>теплоснабжения</t>
  </si>
  <si>
    <t>модернизация  теплообменника</t>
  </si>
  <si>
    <t>электроснабженя</t>
  </si>
  <si>
    <t>газоснабжения</t>
  </si>
  <si>
    <t>руб.</t>
  </si>
  <si>
    <t>ед.</t>
  </si>
  <si>
    <t>кв.м.</t>
  </si>
  <si>
    <t>куб.м.</t>
  </si>
  <si>
    <t xml:space="preserve">руб. </t>
  </si>
  <si>
    <t>пр. Ленина, д. 9 а</t>
  </si>
  <si>
    <t>ул. Кирова, д. 17</t>
  </si>
  <si>
    <t>ул. Кирова, д. 21</t>
  </si>
  <si>
    <t>ул. Кирова, д. 37</t>
  </si>
  <si>
    <t>пр. Ленина, д. 5</t>
  </si>
  <si>
    <t>пр. Ленина, д. 13</t>
  </si>
  <si>
    <t>пр. Ленина, д. 19</t>
  </si>
  <si>
    <t>пр. Ленина, д. 23</t>
  </si>
  <si>
    <t>ул. Хибиногорская, д. 30</t>
  </si>
  <si>
    <t>ул. Мира, д. 8а</t>
  </si>
  <si>
    <t>Итого за 2020 год:</t>
  </si>
  <si>
    <t>пр. Ленина, д. 19а</t>
  </si>
  <si>
    <t>ул. Мира, д. 4</t>
  </si>
  <si>
    <t>ул. Хибиногорская, д. 27</t>
  </si>
  <si>
    <t>ул. Хибиногорская, д. 29</t>
  </si>
  <si>
    <t>ул. Хибиногорская, д. 33</t>
  </si>
  <si>
    <t>пр. Ленина, д. 9а</t>
  </si>
  <si>
    <t>Итого за 2021 год:</t>
  </si>
  <si>
    <t>1 - пр. Ленина, д. 5 - ремонт подвальных помещений, относящихся к общему имуществу в многоквартирном доме</t>
  </si>
  <si>
    <t>2 - пр. Ленина, д. 13 - ремонт подвальных помещений, относящихся к общему имуществу в многоквартирном доме</t>
  </si>
  <si>
    <t xml:space="preserve">Приложение 
к постановлениию администрации
города Кировска от ___________№ _______
</t>
  </si>
  <si>
    <t>Краткосрочный план капитального ремонта многоквартирных домов на 2020, 2021, 2022  годы, расположенных на территории муниципального образования город Кировск с подведомственной территорией в рамках реализации муниципальной программы «Капитальный ремонт общего имущества в многоквартирных домах, расположенных на территории муниципального образования город Кировск с подведомственной территорией, на 2014-2043 годы»</t>
  </si>
  <si>
    <t>Раздел 1. Адресный перечень многоквартирных домов, в отношении которых планируется проведение капитального ремонта общего имущества</t>
  </si>
  <si>
    <t>№</t>
  </si>
  <si>
    <t>Способ формирования фонда капитального ремонта</t>
  </si>
  <si>
    <t>Способ управления МКД</t>
  </si>
  <si>
    <t>Объекты культурного наследия</t>
  </si>
  <si>
    <t>Год</t>
  </si>
  <si>
    <t>Материал стен</t>
  </si>
  <si>
    <t>Количество этажей</t>
  </si>
  <si>
    <t>Количество подъездов</t>
  </si>
  <si>
    <t>Общая площадь МКД, всего кв.м.</t>
  </si>
  <si>
    <t>Площадь помещений</t>
  </si>
  <si>
    <t>Количество жителей, зарегистрированных в МКД на дату утверждения</t>
  </si>
  <si>
    <t>Стоимость капитального ремонта</t>
  </si>
  <si>
    <t>Удельная стоимость капитального ремонта 1 кв. м общей площади МКД</t>
  </si>
  <si>
    <t>Предельная стоимость капитального ремонта 1 кв. м общей площади МКД</t>
  </si>
  <si>
    <t>Плановый год начала выполнения работ</t>
  </si>
  <si>
    <t>Плановый год завершения выполнения  работ</t>
  </si>
  <si>
    <t>Ввод в эксплуатацию</t>
  </si>
  <si>
    <t>Завершение последнего капитального ремонта</t>
  </si>
  <si>
    <t>Всего</t>
  </si>
  <si>
    <t>В том числе жилых помещений, находящмхся в собственности</t>
  </si>
  <si>
    <t>За счет средств федерального бюджета</t>
  </si>
  <si>
    <t>За счет средств областного бюджета</t>
  </si>
  <si>
    <t>За счет средств местного бюджета</t>
  </si>
  <si>
    <t>За счет средств собственников помещений МКД</t>
  </si>
  <si>
    <t>за счет привлечённых кредитных/земных средств</t>
  </si>
  <si>
    <t>РО</t>
  </si>
  <si>
    <t>УК</t>
  </si>
  <si>
    <t>кирпичные</t>
  </si>
  <si>
    <t>2020</t>
  </si>
  <si>
    <t>1957</t>
  </si>
  <si>
    <t>1958-1960</t>
  </si>
  <si>
    <t>Итого 2020</t>
  </si>
  <si>
    <t>2021</t>
  </si>
  <si>
    <t>ул. Кирова, д.21</t>
  </si>
  <si>
    <t>пр. Ленина, д.5</t>
  </si>
  <si>
    <t>пр. Ленина, д.9а</t>
  </si>
  <si>
    <t>пр. Ленина, д.13</t>
  </si>
  <si>
    <t>1936</t>
  </si>
  <si>
    <t>Итого 2021</t>
  </si>
  <si>
    <t>2022</t>
  </si>
  <si>
    <t>Итого 2022</t>
  </si>
  <si>
    <t>Раздел 3. Планируемые показатели выполнения работ по капитальному ремонту многоквартирного дома</t>
  </si>
  <si>
    <t>Наименование МО</t>
  </si>
  <si>
    <t>Общая площадь МКД, всего</t>
  </si>
  <si>
    <t>Количество зарегистрированных человек</t>
  </si>
  <si>
    <t>Количество МКД</t>
  </si>
  <si>
    <t>кв. м</t>
  </si>
  <si>
    <t>чел</t>
  </si>
  <si>
    <t>1 квартал</t>
  </si>
  <si>
    <t>2 квартал</t>
  </si>
  <si>
    <t>3 квартал</t>
  </si>
  <si>
    <t>4 квартал</t>
  </si>
  <si>
    <t>Всего:</t>
  </si>
  <si>
    <t>город Кировск</t>
  </si>
  <si>
    <t>пр. Ленина, д.5 ¹</t>
  </si>
  <si>
    <t>пр. Ленина, д. 13 ²</t>
  </si>
  <si>
    <t>Итого за 2022 год:</t>
  </si>
  <si>
    <t>ул. Кирова, д.17</t>
  </si>
  <si>
    <t>пр. Ленина, д. 3</t>
  </si>
  <si>
    <t>кирпичный</t>
  </si>
  <si>
    <t xml:space="preserve">Приложение 
к постановлениию администрации
города Кировска от 24.12.2019 № 1747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</si>
</sst>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-* #,##0.00\ _₽_-;\-* #,##0.00\ _₽_-;_-* &quot;-&quot;??\ _₽_-;_-@_-"/>
    <numFmt numFmtId="164" formatCode="_-* #,##0.0_р_._-;\-* #,##0.0_р_._-;_-* &quot;-&quot;??_р_._-;_-@_-"/>
    <numFmt numFmtId="165" formatCode="[$-419]General"/>
    <numFmt numFmtId="166" formatCode="#,##0.00_ ;\-#,##0.00\ "/>
    <numFmt numFmtId="167" formatCode="#,##0.0"/>
  </numFmts>
  <fonts count="2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20"/>
      <color theme="1"/>
      <name val="Times New Roman"/>
      <family val="1"/>
      <charset val="204"/>
    </font>
    <font>
      <sz val="13"/>
      <color theme="1"/>
      <name val="Times New Roman"/>
      <family val="1"/>
      <charset val="204"/>
    </font>
    <font>
      <sz val="11"/>
      <color rgb="FF000000"/>
      <name val="Calibri"/>
      <family val="2"/>
      <charset val="204"/>
    </font>
    <font>
      <b/>
      <sz val="20"/>
      <color rgb="FF000000"/>
      <name val="Times New Roman"/>
      <family val="1"/>
      <charset val="204"/>
    </font>
    <font>
      <b/>
      <sz val="20"/>
      <color theme="1"/>
      <name val="Times New Roman"/>
      <family val="1"/>
      <charset val="204"/>
    </font>
    <font>
      <sz val="20"/>
      <color rgb="FF000000"/>
      <name val="Times New Roman"/>
      <family val="1"/>
      <charset val="204"/>
    </font>
    <font>
      <sz val="20"/>
      <name val="Times New Roman"/>
      <family val="1"/>
      <charset val="204"/>
    </font>
    <font>
      <b/>
      <i/>
      <sz val="20"/>
      <color theme="1"/>
      <name val="Times New Roman"/>
      <family val="1"/>
      <charset val="204"/>
    </font>
    <font>
      <b/>
      <i/>
      <sz val="20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u/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4"/>
      <color rgb="FF000000"/>
      <name val="Times New Roman"/>
      <family val="1"/>
      <charset val="204"/>
    </font>
    <font>
      <b/>
      <i/>
      <sz val="14"/>
      <color theme="1"/>
      <name val="Times New Roman"/>
      <family val="1"/>
      <charset val="204"/>
    </font>
    <font>
      <b/>
      <i/>
      <sz val="11"/>
      <color theme="1"/>
      <name val="Times New Roman"/>
      <family val="1"/>
      <charset val="204"/>
    </font>
    <font>
      <sz val="14"/>
      <name val="Times New Roman"/>
      <family val="1"/>
      <charset val="204"/>
    </font>
    <font>
      <b/>
      <i/>
      <sz val="14"/>
      <color rgb="FF000000"/>
      <name val="Times New Roman"/>
      <family val="1"/>
      <charset val="204"/>
    </font>
    <font>
      <b/>
      <i/>
      <sz val="14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rgb="FF94BD5E"/>
      </patternFill>
    </fill>
    <fill>
      <patternFill patternType="solid">
        <fgColor theme="0"/>
        <bgColor rgb="FF92D050"/>
      </patternFill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165" fontId="4" fillId="0" borderId="0" applyBorder="0" applyProtection="0"/>
  </cellStyleXfs>
  <cellXfs count="240">
    <xf numFmtId="0" fontId="0" fillId="0" borderId="0" xfId="0"/>
    <xf numFmtId="0" fontId="2" fillId="0" borderId="0" xfId="0" applyFont="1"/>
    <xf numFmtId="0" fontId="2" fillId="3" borderId="0" xfId="0" applyFont="1" applyFill="1"/>
    <xf numFmtId="0" fontId="2" fillId="2" borderId="0" xfId="0" applyFont="1" applyFill="1"/>
    <xf numFmtId="0" fontId="2" fillId="4" borderId="0" xfId="0" applyFont="1" applyFill="1"/>
    <xf numFmtId="0" fontId="3" fillId="0" borderId="0" xfId="0" applyFont="1" applyAlignment="1"/>
    <xf numFmtId="0" fontId="5" fillId="2" borderId="2" xfId="0" applyFont="1" applyFill="1" applyBorder="1" applyAlignment="1">
      <alignment horizontal="center" vertical="center" textRotation="90" wrapText="1"/>
    </xf>
    <xf numFmtId="0" fontId="5" fillId="2" borderId="2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43" fontId="7" fillId="2" borderId="2" xfId="1" applyFont="1" applyFill="1" applyBorder="1" applyAlignment="1">
      <alignment horizontal="center" vertical="center"/>
    </xf>
    <xf numFmtId="0" fontId="2" fillId="3" borderId="2" xfId="0" applyFont="1" applyFill="1" applyBorder="1"/>
    <xf numFmtId="4" fontId="2" fillId="0" borderId="0" xfId="0" applyNumberFormat="1" applyFont="1"/>
    <xf numFmtId="0" fontId="11" fillId="0" borderId="0" xfId="0" applyFont="1"/>
    <xf numFmtId="0" fontId="13" fillId="0" borderId="0" xfId="0" applyFont="1"/>
    <xf numFmtId="0" fontId="14" fillId="0" borderId="0" xfId="0" applyFont="1" applyAlignment="1">
      <alignment horizontal="left"/>
    </xf>
    <xf numFmtId="0" fontId="13" fillId="0" borderId="0" xfId="0" applyFont="1" applyAlignment="1"/>
    <xf numFmtId="0" fontId="14" fillId="0" borderId="0" xfId="0" applyFont="1" applyAlignment="1"/>
    <xf numFmtId="0" fontId="3" fillId="0" borderId="0" xfId="0" applyFont="1"/>
    <xf numFmtId="0" fontId="13" fillId="0" borderId="0" xfId="0" applyFont="1" applyAlignment="1">
      <alignment horizontal="center"/>
    </xf>
    <xf numFmtId="0" fontId="13" fillId="0" borderId="0" xfId="0" applyFont="1" applyAlignment="1">
      <alignment horizontal="right"/>
    </xf>
    <xf numFmtId="0" fontId="11" fillId="0" borderId="0" xfId="0" applyFont="1" applyAlignment="1">
      <alignment horizontal="center"/>
    </xf>
    <xf numFmtId="0" fontId="13" fillId="0" borderId="3" xfId="0" applyFont="1" applyBorder="1" applyAlignment="1">
      <alignment horizontal="center" vertical="center" wrapText="1"/>
    </xf>
    <xf numFmtId="0" fontId="13" fillId="2" borderId="3" xfId="0" applyFont="1" applyFill="1" applyBorder="1" applyAlignment="1">
      <alignment horizontal="center" vertical="center"/>
    </xf>
    <xf numFmtId="0" fontId="13" fillId="0" borderId="3" xfId="0" applyFont="1" applyBorder="1" applyAlignment="1">
      <alignment vertical="center" wrapText="1"/>
    </xf>
    <xf numFmtId="0" fontId="13" fillId="0" borderId="3" xfId="0" applyFont="1" applyFill="1" applyBorder="1" applyAlignment="1">
      <alignment horizontal="center" vertical="center"/>
    </xf>
    <xf numFmtId="0" fontId="13" fillId="0" borderId="4" xfId="0" applyFont="1" applyFill="1" applyBorder="1" applyAlignment="1">
      <alignment horizontal="center" vertical="center" wrapText="1"/>
    </xf>
    <xf numFmtId="0" fontId="11" fillId="0" borderId="0" xfId="0" applyFont="1" applyAlignment="1">
      <alignment textRotation="90"/>
    </xf>
    <xf numFmtId="0" fontId="13" fillId="0" borderId="2" xfId="0" applyFont="1" applyBorder="1" applyAlignment="1">
      <alignment horizontal="center" vertical="center"/>
    </xf>
    <xf numFmtId="0" fontId="13" fillId="0" borderId="2" xfId="0" applyFont="1" applyBorder="1" applyAlignment="1">
      <alignment horizontal="center" vertical="center" wrapText="1"/>
    </xf>
    <xf numFmtId="0" fontId="13" fillId="0" borderId="2" xfId="0" applyFont="1" applyFill="1" applyBorder="1" applyAlignment="1">
      <alignment horizontal="center" vertical="center"/>
    </xf>
    <xf numFmtId="0" fontId="13" fillId="0" borderId="2" xfId="0" applyFont="1" applyFill="1" applyBorder="1" applyAlignment="1">
      <alignment horizontal="center" vertical="center" wrapText="1"/>
    </xf>
    <xf numFmtId="0" fontId="13" fillId="0" borderId="2" xfId="0" applyFont="1" applyFill="1" applyBorder="1" applyAlignment="1">
      <alignment horizontal="center"/>
    </xf>
    <xf numFmtId="0" fontId="13" fillId="0" borderId="2" xfId="0" applyFont="1" applyFill="1" applyBorder="1" applyAlignment="1">
      <alignment horizontal="left"/>
    </xf>
    <xf numFmtId="0" fontId="13" fillId="0" borderId="2" xfId="0" applyFont="1" applyFill="1" applyBorder="1" applyAlignment="1">
      <alignment horizontal="center" wrapText="1"/>
    </xf>
    <xf numFmtId="4" fontId="13" fillId="0" borderId="2" xfId="0" applyNumberFormat="1" applyFont="1" applyFill="1" applyBorder="1" applyAlignment="1">
      <alignment horizontal="center"/>
    </xf>
    <xf numFmtId="4" fontId="13" fillId="0" borderId="5" xfId="0" applyNumberFormat="1" applyFont="1" applyFill="1" applyBorder="1" applyAlignment="1">
      <alignment horizontal="center"/>
    </xf>
    <xf numFmtId="43" fontId="13" fillId="0" borderId="2" xfId="1" applyFont="1" applyFill="1" applyBorder="1" applyAlignment="1">
      <alignment horizontal="center" wrapText="1"/>
    </xf>
    <xf numFmtId="4" fontId="13" fillId="0" borderId="2" xfId="0" applyNumberFormat="1" applyFont="1" applyFill="1" applyBorder="1" applyAlignment="1">
      <alignment horizontal="center" wrapText="1"/>
    </xf>
    <xf numFmtId="2" fontId="13" fillId="0" borderId="2" xfId="0" applyNumberFormat="1" applyFont="1" applyFill="1" applyBorder="1" applyAlignment="1">
      <alignment horizontal="center" wrapText="1"/>
    </xf>
    <xf numFmtId="49" fontId="13" fillId="0" borderId="2" xfId="0" applyNumberFormat="1" applyFont="1" applyFill="1" applyBorder="1" applyAlignment="1">
      <alignment horizontal="center" wrapText="1"/>
    </xf>
    <xf numFmtId="4" fontId="13" fillId="0" borderId="2" xfId="0" applyNumberFormat="1" applyFont="1" applyFill="1" applyBorder="1" applyAlignment="1"/>
    <xf numFmtId="49" fontId="13" fillId="0" borderId="2" xfId="0" applyNumberFormat="1" applyFont="1" applyFill="1" applyBorder="1" applyAlignment="1">
      <alignment horizontal="center"/>
    </xf>
    <xf numFmtId="1" fontId="13" fillId="0" borderId="2" xfId="0" applyNumberFormat="1" applyFont="1" applyFill="1" applyBorder="1" applyAlignment="1">
      <alignment horizontal="center"/>
    </xf>
    <xf numFmtId="3" fontId="13" fillId="0" borderId="2" xfId="0" applyNumberFormat="1" applyFont="1" applyFill="1" applyBorder="1" applyAlignment="1">
      <alignment horizontal="center"/>
    </xf>
    <xf numFmtId="4" fontId="17" fillId="0" borderId="2" xfId="2" applyNumberFormat="1" applyFont="1" applyFill="1" applyBorder="1" applyAlignment="1" applyProtection="1">
      <alignment horizontal="center"/>
    </xf>
    <xf numFmtId="4" fontId="13" fillId="0" borderId="2" xfId="0" applyNumberFormat="1" applyFont="1" applyFill="1" applyBorder="1" applyAlignment="1">
      <alignment wrapText="1"/>
    </xf>
    <xf numFmtId="0" fontId="11" fillId="2" borderId="0" xfId="0" applyFont="1" applyFill="1"/>
    <xf numFmtId="0" fontId="18" fillId="0" borderId="2" xfId="0" applyFont="1" applyFill="1" applyBorder="1" applyAlignment="1">
      <alignment horizontal="center"/>
    </xf>
    <xf numFmtId="0" fontId="18" fillId="0" borderId="2" xfId="0" applyFont="1" applyFill="1" applyBorder="1" applyAlignment="1">
      <alignment horizontal="right"/>
    </xf>
    <xf numFmtId="0" fontId="18" fillId="0" borderId="2" xfId="0" applyFont="1" applyFill="1" applyBorder="1" applyAlignment="1">
      <alignment horizontal="center" wrapText="1"/>
    </xf>
    <xf numFmtId="4" fontId="18" fillId="0" borderId="2" xfId="0" applyNumberFormat="1" applyFont="1" applyFill="1" applyBorder="1" applyAlignment="1">
      <alignment horizontal="center" wrapText="1"/>
    </xf>
    <xf numFmtId="49" fontId="18" fillId="0" borderId="2" xfId="0" applyNumberFormat="1" applyFont="1" applyFill="1" applyBorder="1" applyAlignment="1">
      <alignment horizontal="center" wrapText="1"/>
    </xf>
    <xf numFmtId="0" fontId="19" fillId="0" borderId="0" xfId="0" applyFont="1"/>
    <xf numFmtId="4" fontId="11" fillId="0" borderId="0" xfId="0" applyNumberFormat="1" applyFont="1"/>
    <xf numFmtId="0" fontId="20" fillId="0" borderId="2" xfId="0" applyFont="1" applyFill="1" applyBorder="1" applyAlignment="1">
      <alignment horizontal="center" wrapText="1"/>
    </xf>
    <xf numFmtId="4" fontId="20" fillId="0" borderId="2" xfId="0" applyNumberFormat="1" applyFont="1" applyFill="1" applyBorder="1" applyAlignment="1">
      <alignment horizontal="center" wrapText="1"/>
    </xf>
    <xf numFmtId="4" fontId="20" fillId="0" borderId="2" xfId="0" applyNumberFormat="1" applyFont="1" applyFill="1" applyBorder="1" applyAlignment="1">
      <alignment horizontal="center"/>
    </xf>
    <xf numFmtId="4" fontId="20" fillId="0" borderId="2" xfId="0" applyNumberFormat="1" applyFont="1" applyFill="1" applyBorder="1" applyAlignment="1">
      <alignment wrapText="1"/>
    </xf>
    <xf numFmtId="4" fontId="20" fillId="0" borderId="5" xfId="0" applyNumberFormat="1" applyFont="1" applyFill="1" applyBorder="1" applyAlignment="1">
      <alignment horizontal="center" wrapText="1"/>
    </xf>
    <xf numFmtId="0" fontId="13" fillId="0" borderId="2" xfId="0" applyFont="1" applyFill="1" applyBorder="1" applyAlignment="1"/>
    <xf numFmtId="4" fontId="13" fillId="0" borderId="5" xfId="0" applyNumberFormat="1" applyFont="1" applyFill="1" applyBorder="1" applyAlignment="1">
      <alignment horizontal="center" wrapText="1"/>
    </xf>
    <xf numFmtId="4" fontId="11" fillId="2" borderId="0" xfId="0" applyNumberFormat="1" applyFont="1" applyFill="1" applyBorder="1"/>
    <xf numFmtId="4" fontId="18" fillId="0" borderId="2" xfId="0" applyNumberFormat="1" applyFont="1" applyFill="1" applyBorder="1" applyAlignment="1">
      <alignment horizontal="right"/>
    </xf>
    <xf numFmtId="49" fontId="18" fillId="0" borderId="2" xfId="0" applyNumberFormat="1" applyFont="1" applyFill="1" applyBorder="1" applyAlignment="1">
      <alignment horizontal="center"/>
    </xf>
    <xf numFmtId="1" fontId="18" fillId="0" borderId="2" xfId="0" applyNumberFormat="1" applyFont="1" applyFill="1" applyBorder="1" applyAlignment="1">
      <alignment horizontal="center"/>
    </xf>
    <xf numFmtId="4" fontId="18" fillId="0" borderId="2" xfId="0" applyNumberFormat="1" applyFont="1" applyFill="1" applyBorder="1" applyAlignment="1">
      <alignment horizontal="center"/>
    </xf>
    <xf numFmtId="3" fontId="18" fillId="0" borderId="2" xfId="0" applyNumberFormat="1" applyFont="1" applyFill="1" applyBorder="1" applyAlignment="1">
      <alignment horizontal="center"/>
    </xf>
    <xf numFmtId="4" fontId="21" fillId="0" borderId="2" xfId="2" applyNumberFormat="1" applyFont="1" applyFill="1" applyBorder="1" applyAlignment="1" applyProtection="1">
      <alignment horizontal="center"/>
    </xf>
    <xf numFmtId="4" fontId="21" fillId="0" borderId="2" xfId="1" applyNumberFormat="1" applyFont="1" applyFill="1" applyBorder="1" applyAlignment="1" applyProtection="1">
      <alignment horizontal="center"/>
    </xf>
    <xf numFmtId="166" fontId="21" fillId="0" borderId="2" xfId="1" applyNumberFormat="1" applyFont="1" applyFill="1" applyBorder="1" applyAlignment="1" applyProtection="1">
      <alignment horizontal="center"/>
    </xf>
    <xf numFmtId="4" fontId="19" fillId="0" borderId="2" xfId="0" applyNumberFormat="1" applyFont="1" applyFill="1" applyBorder="1" applyAlignment="1"/>
    <xf numFmtId="4" fontId="19" fillId="2" borderId="0" xfId="0" applyNumberFormat="1" applyFont="1" applyFill="1" applyBorder="1"/>
    <xf numFmtId="0" fontId="19" fillId="2" borderId="0" xfId="0" applyFont="1" applyFill="1"/>
    <xf numFmtId="0" fontId="13" fillId="2" borderId="0" xfId="0" applyFont="1" applyFill="1" applyBorder="1" applyAlignment="1"/>
    <xf numFmtId="49" fontId="13" fillId="2" borderId="2" xfId="0" applyNumberFormat="1" applyFont="1" applyFill="1" applyBorder="1" applyAlignment="1">
      <alignment horizontal="center"/>
    </xf>
    <xf numFmtId="0" fontId="11" fillId="5" borderId="0" xfId="0" applyFont="1" applyFill="1"/>
    <xf numFmtId="4" fontId="19" fillId="0" borderId="0" xfId="0" applyNumberFormat="1" applyFont="1" applyBorder="1"/>
    <xf numFmtId="0" fontId="13" fillId="0" borderId="0" xfId="0" applyFont="1" applyFill="1" applyBorder="1"/>
    <xf numFmtId="0" fontId="11" fillId="2" borderId="0" xfId="0" applyFont="1" applyFill="1" applyBorder="1"/>
    <xf numFmtId="0" fontId="13" fillId="2" borderId="0" xfId="0" applyFont="1" applyFill="1" applyBorder="1" applyAlignment="1">
      <alignment horizontal="center"/>
    </xf>
    <xf numFmtId="0" fontId="13" fillId="2" borderId="0" xfId="0" applyFont="1" applyFill="1" applyBorder="1" applyAlignment="1">
      <alignment wrapText="1"/>
    </xf>
    <xf numFmtId="0" fontId="13" fillId="2" borderId="0" xfId="0" applyFont="1" applyFill="1" applyBorder="1" applyAlignment="1">
      <alignment horizontal="center" wrapText="1"/>
    </xf>
    <xf numFmtId="165" fontId="17" fillId="2" borderId="0" xfId="2" applyFont="1" applyFill="1" applyBorder="1" applyAlignment="1" applyProtection="1">
      <alignment horizontal="center"/>
    </xf>
    <xf numFmtId="165" fontId="17" fillId="2" borderId="0" xfId="2" applyFont="1" applyFill="1" applyBorder="1" applyAlignment="1" applyProtection="1">
      <alignment horizontal="center" wrapText="1"/>
    </xf>
    <xf numFmtId="4" fontId="13" fillId="2" borderId="0" xfId="0" applyNumberFormat="1" applyFont="1" applyFill="1" applyBorder="1" applyAlignment="1">
      <alignment horizontal="center"/>
    </xf>
    <xf numFmtId="2" fontId="13" fillId="2" borderId="0" xfId="0" applyNumberFormat="1" applyFont="1" applyFill="1" applyBorder="1" applyAlignment="1">
      <alignment horizontal="center"/>
    </xf>
    <xf numFmtId="49" fontId="13" fillId="2" borderId="0" xfId="0" applyNumberFormat="1" applyFont="1" applyFill="1" applyBorder="1" applyAlignment="1">
      <alignment horizontal="center" wrapText="1"/>
    </xf>
    <xf numFmtId="0" fontId="13" fillId="2" borderId="0" xfId="0" applyFont="1" applyFill="1" applyBorder="1" applyAlignment="1">
      <alignment horizontal="center" vertical="center"/>
    </xf>
    <xf numFmtId="165" fontId="17" fillId="6" borderId="0" xfId="2" applyFont="1" applyFill="1" applyBorder="1" applyAlignment="1" applyProtection="1">
      <alignment horizontal="center"/>
    </xf>
    <xf numFmtId="4" fontId="13" fillId="2" borderId="0" xfId="0" applyNumberFormat="1" applyFont="1" applyFill="1" applyBorder="1" applyAlignment="1">
      <alignment horizontal="center" vertical="center"/>
    </xf>
    <xf numFmtId="0" fontId="13" fillId="2" borderId="0" xfId="0" applyFont="1" applyFill="1" applyBorder="1"/>
    <xf numFmtId="4" fontId="17" fillId="2" borderId="0" xfId="2" applyNumberFormat="1" applyFont="1" applyFill="1" applyBorder="1" applyAlignment="1" applyProtection="1">
      <alignment horizontal="center"/>
    </xf>
    <xf numFmtId="3" fontId="13" fillId="2" borderId="0" xfId="0" applyNumberFormat="1" applyFont="1" applyFill="1" applyBorder="1" applyAlignment="1">
      <alignment horizontal="center" vertical="center"/>
    </xf>
    <xf numFmtId="4" fontId="20" fillId="2" borderId="0" xfId="0" applyNumberFormat="1" applyFont="1" applyFill="1" applyBorder="1" applyAlignment="1">
      <alignment horizontal="center"/>
    </xf>
    <xf numFmtId="165" fontId="17" fillId="7" borderId="0" xfId="2" applyFont="1" applyFill="1" applyBorder="1" applyAlignment="1" applyProtection="1">
      <alignment horizontal="center"/>
    </xf>
    <xf numFmtId="4" fontId="20" fillId="2" borderId="0" xfId="0" applyNumberFormat="1" applyFont="1" applyFill="1" applyBorder="1" applyAlignment="1">
      <alignment horizontal="center" vertical="center"/>
    </xf>
    <xf numFmtId="4" fontId="18" fillId="2" borderId="0" xfId="0" applyNumberFormat="1" applyFont="1" applyFill="1" applyBorder="1" applyAlignment="1">
      <alignment horizontal="center"/>
    </xf>
    <xf numFmtId="0" fontId="18" fillId="2" borderId="0" xfId="0" applyFont="1" applyFill="1" applyBorder="1"/>
    <xf numFmtId="165" fontId="18" fillId="2" borderId="0" xfId="0" applyNumberFormat="1" applyFont="1" applyFill="1" applyBorder="1" applyAlignment="1">
      <alignment horizontal="center" vertical="center"/>
    </xf>
    <xf numFmtId="4" fontId="18" fillId="2" borderId="0" xfId="0" applyNumberFormat="1" applyFont="1" applyFill="1" applyBorder="1" applyAlignment="1">
      <alignment horizontal="center" vertical="center"/>
    </xf>
    <xf numFmtId="4" fontId="22" fillId="2" borderId="0" xfId="0" applyNumberFormat="1" applyFont="1" applyFill="1" applyBorder="1" applyAlignment="1">
      <alignment horizontal="center" vertical="center"/>
    </xf>
    <xf numFmtId="3" fontId="13" fillId="2" borderId="0" xfId="0" applyNumberFormat="1" applyFont="1" applyFill="1" applyBorder="1" applyAlignment="1">
      <alignment horizontal="center"/>
    </xf>
    <xf numFmtId="4" fontId="13" fillId="2" borderId="0" xfId="0" applyNumberFormat="1" applyFont="1" applyFill="1" applyBorder="1" applyAlignment="1"/>
    <xf numFmtId="1" fontId="13" fillId="2" borderId="0" xfId="0" applyNumberFormat="1" applyFont="1" applyFill="1" applyBorder="1" applyAlignment="1">
      <alignment horizontal="center"/>
    </xf>
    <xf numFmtId="4" fontId="13" fillId="2" borderId="0" xfId="0" applyNumberFormat="1" applyFont="1" applyFill="1" applyBorder="1" applyAlignment="1">
      <alignment horizontal="center" wrapText="1"/>
    </xf>
    <xf numFmtId="4" fontId="13" fillId="2" borderId="0" xfId="0" applyNumberFormat="1" applyFont="1" applyFill="1" applyBorder="1"/>
    <xf numFmtId="4" fontId="13" fillId="2" borderId="0" xfId="0" applyNumberFormat="1" applyFont="1" applyFill="1" applyBorder="1" applyAlignment="1">
      <alignment horizontal="right"/>
    </xf>
    <xf numFmtId="0" fontId="13" fillId="0" borderId="2" xfId="0" applyFont="1" applyBorder="1" applyAlignment="1">
      <alignment wrapText="1"/>
    </xf>
    <xf numFmtId="0" fontId="13" fillId="0" borderId="2" xfId="0" applyFont="1" applyBorder="1" applyAlignment="1">
      <alignment horizontal="center" wrapText="1"/>
    </xf>
    <xf numFmtId="0" fontId="13" fillId="0" borderId="2" xfId="0" applyFont="1" applyBorder="1"/>
    <xf numFmtId="0" fontId="13" fillId="0" borderId="12" xfId="0" applyFont="1" applyFill="1" applyBorder="1" applyAlignment="1">
      <alignment horizontal="center" vertical="center"/>
    </xf>
    <xf numFmtId="43" fontId="13" fillId="0" borderId="2" xfId="1" applyFont="1" applyFill="1" applyBorder="1" applyAlignment="1">
      <alignment horizontal="center"/>
    </xf>
    <xf numFmtId="4" fontId="13" fillId="0" borderId="2" xfId="1" applyNumberFormat="1" applyFont="1" applyFill="1" applyBorder="1" applyAlignment="1">
      <alignment horizontal="center"/>
    </xf>
    <xf numFmtId="4" fontId="13" fillId="0" borderId="2" xfId="0" applyNumberFormat="1" applyFont="1" applyFill="1" applyBorder="1" applyAlignment="1">
      <alignment horizontal="center" vertical="center"/>
    </xf>
    <xf numFmtId="0" fontId="13" fillId="0" borderId="0" xfId="0" applyFont="1" applyFill="1" applyAlignment="1">
      <alignment horizontal="center"/>
    </xf>
    <xf numFmtId="0" fontId="15" fillId="0" borderId="0" xfId="0" applyFont="1" applyFill="1" applyBorder="1" applyAlignment="1">
      <alignment horizontal="center"/>
    </xf>
    <xf numFmtId="2" fontId="13" fillId="0" borderId="0" xfId="0" applyNumberFormat="1" applyFont="1" applyFill="1" applyAlignment="1">
      <alignment horizontal="center"/>
    </xf>
    <xf numFmtId="4" fontId="13" fillId="0" borderId="0" xfId="0" applyNumberFormat="1" applyFont="1" applyFill="1" applyAlignment="1">
      <alignment horizontal="center"/>
    </xf>
    <xf numFmtId="2" fontId="13" fillId="0" borderId="5" xfId="0" applyNumberFormat="1" applyFont="1" applyFill="1" applyBorder="1" applyAlignment="1">
      <alignment horizontal="center" vertical="center"/>
    </xf>
    <xf numFmtId="0" fontId="13" fillId="0" borderId="0" xfId="0" applyFont="1" applyFill="1" applyBorder="1" applyAlignment="1">
      <alignment horizontal="center"/>
    </xf>
    <xf numFmtId="2" fontId="13" fillId="0" borderId="0" xfId="0" applyNumberFormat="1" applyFont="1" applyFill="1" applyBorder="1" applyAlignment="1">
      <alignment horizontal="center" vertical="center"/>
    </xf>
    <xf numFmtId="3" fontId="13" fillId="0" borderId="0" xfId="0" applyNumberFormat="1" applyFont="1" applyFill="1" applyBorder="1" applyAlignment="1">
      <alignment horizontal="center"/>
    </xf>
    <xf numFmtId="4" fontId="13" fillId="0" borderId="0" xfId="0" applyNumberFormat="1" applyFont="1" applyFill="1" applyBorder="1" applyAlignment="1">
      <alignment horizontal="center" vertical="center"/>
    </xf>
    <xf numFmtId="4" fontId="13" fillId="0" borderId="0" xfId="0" applyNumberFormat="1" applyFont="1" applyFill="1" applyBorder="1" applyAlignment="1">
      <alignment horizontal="center"/>
    </xf>
    <xf numFmtId="0" fontId="12" fillId="0" borderId="0" xfId="0" applyFont="1" applyFill="1" applyBorder="1"/>
    <xf numFmtId="4" fontId="11" fillId="0" borderId="0" xfId="0" applyNumberFormat="1" applyFont="1" applyFill="1" applyBorder="1"/>
    <xf numFmtId="0" fontId="11" fillId="0" borderId="0" xfId="0" applyFont="1" applyFill="1" applyBorder="1"/>
    <xf numFmtId="0" fontId="23" fillId="0" borderId="0" xfId="0" applyFont="1" applyFill="1" applyBorder="1"/>
    <xf numFmtId="0" fontId="11" fillId="0" borderId="0" xfId="0" applyNumberFormat="1" applyFont="1" applyFill="1" applyBorder="1"/>
    <xf numFmtId="2" fontId="11" fillId="0" borderId="0" xfId="0" applyNumberFormat="1" applyFont="1" applyFill="1" applyBorder="1"/>
    <xf numFmtId="167" fontId="11" fillId="0" borderId="0" xfId="0" applyNumberFormat="1" applyFont="1" applyFill="1" applyBorder="1"/>
    <xf numFmtId="0" fontId="11" fillId="0" borderId="0" xfId="0" applyFont="1" applyFill="1" applyBorder="1" applyAlignment="1">
      <alignment horizontal="right"/>
    </xf>
    <xf numFmtId="0" fontId="2" fillId="2" borderId="2" xfId="0" applyFont="1" applyFill="1" applyBorder="1" applyAlignment="1">
      <alignment horizontal="center"/>
    </xf>
    <xf numFmtId="164" fontId="7" fillId="2" borderId="2" xfId="1" applyNumberFormat="1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left"/>
    </xf>
    <xf numFmtId="43" fontId="8" fillId="2" borderId="2" xfId="1" applyFont="1" applyFill="1" applyBorder="1" applyAlignment="1">
      <alignment horizontal="center"/>
    </xf>
    <xf numFmtId="43" fontId="2" fillId="0" borderId="0" xfId="0" applyNumberFormat="1" applyFont="1" applyAlignment="1">
      <alignment wrapText="1"/>
    </xf>
    <xf numFmtId="43" fontId="2" fillId="2" borderId="0" xfId="0" applyNumberFormat="1" applyFont="1" applyFill="1"/>
    <xf numFmtId="43" fontId="2" fillId="2" borderId="0" xfId="1" applyFont="1" applyFill="1" applyBorder="1" applyAlignment="1">
      <alignment horizontal="center"/>
    </xf>
    <xf numFmtId="0" fontId="2" fillId="2" borderId="0" xfId="0" applyFont="1" applyFill="1" applyBorder="1"/>
    <xf numFmtId="0" fontId="2" fillId="2" borderId="2" xfId="0" applyFont="1" applyFill="1" applyBorder="1"/>
    <xf numFmtId="43" fontId="8" fillId="2" borderId="2" xfId="1" applyFont="1" applyFill="1" applyBorder="1" applyAlignment="1">
      <alignment horizontal="center" vertical="center"/>
    </xf>
    <xf numFmtId="0" fontId="9" fillId="2" borderId="2" xfId="0" applyFont="1" applyFill="1" applyBorder="1" applyAlignment="1">
      <alignment horizontal="center"/>
    </xf>
    <xf numFmtId="0" fontId="9" fillId="2" borderId="2" xfId="0" applyFont="1" applyFill="1" applyBorder="1" applyAlignment="1">
      <alignment horizontal="right"/>
    </xf>
    <xf numFmtId="43" fontId="10" fillId="2" borderId="2" xfId="1" applyFont="1" applyFill="1" applyBorder="1" applyAlignment="1">
      <alignment horizontal="center" vertical="center"/>
    </xf>
    <xf numFmtId="0" fontId="8" fillId="2" borderId="2" xfId="0" applyFont="1" applyFill="1" applyBorder="1" applyAlignment="1">
      <alignment horizontal="center"/>
    </xf>
    <xf numFmtId="43" fontId="2" fillId="2" borderId="2" xfId="1" applyFont="1" applyFill="1" applyBorder="1" applyAlignment="1">
      <alignment horizontal="center"/>
    </xf>
    <xf numFmtId="0" fontId="8" fillId="2" borderId="2" xfId="0" applyFont="1" applyFill="1" applyBorder="1" applyAlignment="1">
      <alignment horizontal="left" wrapText="1"/>
    </xf>
    <xf numFmtId="0" fontId="8" fillId="2" borderId="7" xfId="0" applyFont="1" applyFill="1" applyBorder="1" applyAlignment="1">
      <alignment horizontal="left" wrapText="1"/>
    </xf>
    <xf numFmtId="0" fontId="8" fillId="2" borderId="12" xfId="0" applyFont="1" applyFill="1" applyBorder="1" applyAlignment="1">
      <alignment horizontal="left" wrapText="1"/>
    </xf>
    <xf numFmtId="4" fontId="2" fillId="2" borderId="2" xfId="0" applyNumberFormat="1" applyFont="1" applyFill="1" applyBorder="1" applyAlignment="1">
      <alignment horizontal="left"/>
    </xf>
    <xf numFmtId="4" fontId="9" fillId="2" borderId="2" xfId="0" applyNumberFormat="1" applyFont="1" applyFill="1" applyBorder="1" applyAlignment="1">
      <alignment horizontal="right"/>
    </xf>
    <xf numFmtId="43" fontId="9" fillId="2" borderId="2" xfId="1" applyFont="1" applyFill="1" applyBorder="1" applyAlignment="1">
      <alignment horizontal="center"/>
    </xf>
    <xf numFmtId="43" fontId="2" fillId="2" borderId="3" xfId="1" applyFont="1" applyFill="1" applyBorder="1" applyAlignment="1">
      <alignment horizontal="center"/>
    </xf>
    <xf numFmtId="43" fontId="8" fillId="2" borderId="12" xfId="1" applyFont="1" applyFill="1" applyBorder="1" applyAlignment="1">
      <alignment horizontal="center"/>
    </xf>
    <xf numFmtId="4" fontId="13" fillId="2" borderId="2" xfId="0" applyNumberFormat="1" applyFont="1" applyFill="1" applyBorder="1" applyAlignment="1">
      <alignment horizontal="center" wrapText="1"/>
    </xf>
    <xf numFmtId="4" fontId="13" fillId="2" borderId="2" xfId="0" applyNumberFormat="1" applyFont="1" applyFill="1" applyBorder="1" applyAlignment="1">
      <alignment horizontal="center"/>
    </xf>
    <xf numFmtId="43" fontId="2" fillId="0" borderId="0" xfId="0" applyNumberFormat="1" applyFont="1"/>
    <xf numFmtId="4" fontId="17" fillId="2" borderId="2" xfId="2" applyNumberFormat="1" applyFont="1" applyFill="1" applyBorder="1" applyAlignment="1" applyProtection="1">
      <alignment horizontal="center"/>
    </xf>
    <xf numFmtId="0" fontId="13" fillId="2" borderId="2" xfId="0" applyFont="1" applyFill="1" applyBorder="1" applyAlignment="1">
      <alignment horizontal="center"/>
    </xf>
    <xf numFmtId="4" fontId="13" fillId="2" borderId="2" xfId="0" applyNumberFormat="1" applyFont="1" applyFill="1" applyBorder="1" applyAlignment="1"/>
    <xf numFmtId="1" fontId="13" fillId="2" borderId="2" xfId="0" applyNumberFormat="1" applyFont="1" applyFill="1" applyBorder="1" applyAlignment="1">
      <alignment horizontal="center"/>
    </xf>
    <xf numFmtId="3" fontId="13" fillId="2" borderId="2" xfId="0" applyNumberFormat="1" applyFont="1" applyFill="1" applyBorder="1" applyAlignment="1">
      <alignment horizontal="center"/>
    </xf>
    <xf numFmtId="43" fontId="13" fillId="2" borderId="2" xfId="1" applyFont="1" applyFill="1" applyBorder="1" applyAlignment="1">
      <alignment horizontal="center" wrapText="1"/>
    </xf>
    <xf numFmtId="43" fontId="13" fillId="2" borderId="4" xfId="1" applyFont="1" applyFill="1" applyBorder="1" applyAlignment="1">
      <alignment horizontal="center" wrapText="1"/>
    </xf>
    <xf numFmtId="2" fontId="13" fillId="2" borderId="2" xfId="0" applyNumberFormat="1" applyFont="1" applyFill="1" applyBorder="1" applyAlignment="1">
      <alignment horizontal="center" wrapText="1"/>
    </xf>
    <xf numFmtId="49" fontId="13" fillId="2" borderId="2" xfId="0" applyNumberFormat="1" applyFont="1" applyFill="1" applyBorder="1" applyAlignment="1">
      <alignment horizontal="center" wrapText="1"/>
    </xf>
    <xf numFmtId="4" fontId="11" fillId="2" borderId="0" xfId="0" applyNumberFormat="1" applyFont="1" applyFill="1"/>
    <xf numFmtId="0" fontId="16" fillId="0" borderId="0" xfId="0" applyFont="1" applyAlignment="1">
      <alignment horizontal="center" vertical="center" wrapText="1"/>
    </xf>
    <xf numFmtId="0" fontId="12" fillId="0" borderId="0" xfId="0" applyFont="1" applyAlignment="1">
      <alignment horizontal="right"/>
    </xf>
    <xf numFmtId="0" fontId="13" fillId="0" borderId="0" xfId="0" applyFont="1" applyAlignment="1">
      <alignment horizontal="left"/>
    </xf>
    <xf numFmtId="0" fontId="14" fillId="0" borderId="0" xfId="0" applyFont="1" applyAlignment="1">
      <alignment horizontal="right" wrapText="1"/>
    </xf>
    <xf numFmtId="0" fontId="14" fillId="0" borderId="0" xfId="0" applyFont="1" applyAlignment="1">
      <alignment horizontal="right"/>
    </xf>
    <xf numFmtId="0" fontId="13" fillId="0" borderId="0" xfId="0" applyFont="1" applyAlignment="1">
      <alignment horizontal="center"/>
    </xf>
    <xf numFmtId="0" fontId="13" fillId="0" borderId="0" xfId="0" applyFont="1" applyAlignment="1">
      <alignment horizontal="right"/>
    </xf>
    <xf numFmtId="0" fontId="13" fillId="0" borderId="0" xfId="0" applyFont="1" applyAlignment="1">
      <alignment horizontal="right" wrapText="1"/>
    </xf>
    <xf numFmtId="0" fontId="15" fillId="0" borderId="0" xfId="0" applyFont="1" applyBorder="1" applyAlignment="1">
      <alignment horizontal="center"/>
    </xf>
    <xf numFmtId="0" fontId="11" fillId="0" borderId="0" xfId="0" applyFont="1" applyAlignment="1">
      <alignment horizontal="center"/>
    </xf>
    <xf numFmtId="0" fontId="13" fillId="0" borderId="1" xfId="0" applyFont="1" applyBorder="1" applyAlignment="1">
      <alignment horizontal="center" vertical="center" wrapText="1"/>
    </xf>
    <xf numFmtId="0" fontId="13" fillId="0" borderId="3" xfId="0" applyFont="1" applyBorder="1" applyAlignment="1">
      <alignment horizontal="center" vertical="center"/>
    </xf>
    <xf numFmtId="0" fontId="13" fillId="0" borderId="4" xfId="0" applyFont="1" applyBorder="1" applyAlignment="1">
      <alignment horizontal="center" vertical="center"/>
    </xf>
    <xf numFmtId="0" fontId="13" fillId="0" borderId="3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/>
    </xf>
    <xf numFmtId="0" fontId="13" fillId="0" borderId="2" xfId="0" applyFont="1" applyBorder="1" applyAlignment="1">
      <alignment horizontal="center" vertical="center" wrapText="1"/>
    </xf>
    <xf numFmtId="0" fontId="13" fillId="0" borderId="4" xfId="0" applyFont="1" applyBorder="1" applyAlignment="1">
      <alignment vertical="center" wrapText="1"/>
    </xf>
    <xf numFmtId="0" fontId="16" fillId="0" borderId="5" xfId="0" applyFont="1" applyBorder="1" applyAlignment="1">
      <alignment horizontal="center" vertical="center"/>
    </xf>
    <xf numFmtId="0" fontId="16" fillId="0" borderId="6" xfId="0" applyFont="1" applyBorder="1" applyAlignment="1">
      <alignment horizontal="center" vertical="center"/>
    </xf>
    <xf numFmtId="0" fontId="16" fillId="0" borderId="7" xfId="0" applyFont="1" applyBorder="1" applyAlignment="1">
      <alignment horizontal="center" vertical="center"/>
    </xf>
    <xf numFmtId="1" fontId="16" fillId="0" borderId="8" xfId="0" applyNumberFormat="1" applyFont="1" applyFill="1" applyBorder="1" applyAlignment="1">
      <alignment horizontal="center"/>
    </xf>
    <xf numFmtId="1" fontId="16" fillId="0" borderId="15" xfId="0" applyNumberFormat="1" applyFont="1" applyFill="1" applyBorder="1" applyAlignment="1">
      <alignment horizontal="center"/>
    </xf>
    <xf numFmtId="1" fontId="16" fillId="0" borderId="9" xfId="0" applyNumberFormat="1" applyFont="1" applyFill="1" applyBorder="1" applyAlignment="1">
      <alignment horizontal="center"/>
    </xf>
    <xf numFmtId="0" fontId="16" fillId="2" borderId="5" xfId="0" applyFont="1" applyFill="1" applyBorder="1" applyAlignment="1">
      <alignment horizontal="center"/>
    </xf>
    <xf numFmtId="0" fontId="16" fillId="2" borderId="6" xfId="0" applyFont="1" applyFill="1" applyBorder="1" applyAlignment="1">
      <alignment horizontal="center"/>
    </xf>
    <xf numFmtId="0" fontId="16" fillId="2" borderId="7" xfId="0" applyFont="1" applyFill="1" applyBorder="1" applyAlignment="1">
      <alignment horizontal="center"/>
    </xf>
    <xf numFmtId="0" fontId="13" fillId="2" borderId="2" xfId="0" applyFont="1" applyFill="1" applyBorder="1" applyAlignment="1">
      <alignment horizontal="center" vertical="center" wrapText="1"/>
    </xf>
    <xf numFmtId="0" fontId="13" fillId="2" borderId="3" xfId="0" applyFont="1" applyFill="1" applyBorder="1" applyAlignment="1">
      <alignment horizontal="center" vertical="center" wrapText="1"/>
    </xf>
    <xf numFmtId="1" fontId="16" fillId="0" borderId="0" xfId="0" applyNumberFormat="1" applyFont="1" applyFill="1" applyBorder="1" applyAlignment="1">
      <alignment horizontal="center"/>
    </xf>
    <xf numFmtId="4" fontId="18" fillId="2" borderId="0" xfId="0" applyNumberFormat="1" applyFont="1" applyFill="1" applyBorder="1" applyAlignment="1">
      <alignment horizontal="center"/>
    </xf>
    <xf numFmtId="0" fontId="2" fillId="0" borderId="0" xfId="0" applyFont="1" applyAlignment="1">
      <alignment horizontal="right" vertical="top" wrapText="1"/>
    </xf>
    <xf numFmtId="0" fontId="2" fillId="0" borderId="1" xfId="0" applyFont="1" applyBorder="1" applyAlignment="1">
      <alignment horizontal="center" vertical="top" wrapText="1"/>
    </xf>
    <xf numFmtId="0" fontId="2" fillId="0" borderId="0" xfId="0" applyFont="1" applyBorder="1" applyAlignment="1">
      <alignment horizontal="center" vertical="top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5" fillId="2" borderId="12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 wrapText="1"/>
    </xf>
    <xf numFmtId="0" fontId="6" fillId="2" borderId="6" xfId="0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center" vertical="center" textRotation="90" wrapText="1"/>
    </xf>
    <xf numFmtId="0" fontId="5" fillId="2" borderId="9" xfId="0" applyFont="1" applyFill="1" applyBorder="1" applyAlignment="1">
      <alignment horizontal="center" vertical="center" textRotation="90" wrapText="1"/>
    </xf>
    <xf numFmtId="0" fontId="5" fillId="2" borderId="13" xfId="0" applyFont="1" applyFill="1" applyBorder="1" applyAlignment="1">
      <alignment horizontal="center" vertical="center" textRotation="90" wrapText="1"/>
    </xf>
    <xf numFmtId="0" fontId="5" fillId="2" borderId="14" xfId="0" applyFont="1" applyFill="1" applyBorder="1" applyAlignment="1">
      <alignment horizontal="center" vertical="center" textRotation="90" wrapText="1"/>
    </xf>
    <xf numFmtId="0" fontId="2" fillId="2" borderId="15" xfId="0" applyFont="1" applyFill="1" applyBorder="1" applyAlignment="1">
      <alignment horizontal="left"/>
    </xf>
    <xf numFmtId="0" fontId="2" fillId="0" borderId="0" xfId="0" applyFont="1" applyAlignment="1">
      <alignment horizontal="left"/>
    </xf>
    <xf numFmtId="0" fontId="5" fillId="2" borderId="4" xfId="0" applyFont="1" applyFill="1" applyBorder="1" applyAlignment="1">
      <alignment horizontal="center" vertical="center" textRotation="90" wrapText="1"/>
    </xf>
    <xf numFmtId="0" fontId="5" fillId="2" borderId="12" xfId="0" applyFont="1" applyFill="1" applyBorder="1" applyAlignment="1">
      <alignment horizontal="center" vertical="center" textRotation="90" wrapText="1"/>
    </xf>
    <xf numFmtId="0" fontId="6" fillId="2" borderId="2" xfId="0" applyFont="1" applyFill="1" applyBorder="1" applyAlignment="1">
      <alignment horizontal="center" textRotation="90" wrapText="1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6" fillId="2" borderId="6" xfId="0" applyFont="1" applyFill="1" applyBorder="1" applyAlignment="1">
      <alignment horizontal="center"/>
    </xf>
    <xf numFmtId="0" fontId="6" fillId="2" borderId="7" xfId="0" applyFont="1" applyFill="1" applyBorder="1" applyAlignment="1">
      <alignment horizontal="center"/>
    </xf>
    <xf numFmtId="0" fontId="6" fillId="2" borderId="5" xfId="0" applyFont="1" applyFill="1" applyBorder="1" applyAlignment="1">
      <alignment horizontal="center"/>
    </xf>
    <xf numFmtId="0" fontId="5" fillId="2" borderId="10" xfId="0" applyFont="1" applyFill="1" applyBorder="1" applyAlignment="1">
      <alignment horizontal="center" vertical="center" textRotation="90" wrapText="1"/>
    </xf>
    <xf numFmtId="0" fontId="5" fillId="2" borderId="11" xfId="0" applyFont="1" applyFill="1" applyBorder="1" applyAlignment="1">
      <alignment horizontal="center" vertical="center" textRotation="90" wrapText="1"/>
    </xf>
    <xf numFmtId="0" fontId="13" fillId="0" borderId="12" xfId="0" applyFont="1" applyBorder="1" applyAlignment="1">
      <alignment horizontal="center" vertical="center"/>
    </xf>
    <xf numFmtId="0" fontId="13" fillId="0" borderId="2" xfId="0" applyFont="1" applyBorder="1" applyAlignment="1">
      <alignment horizontal="center"/>
    </xf>
    <xf numFmtId="4" fontId="11" fillId="0" borderId="0" xfId="0" applyNumberFormat="1" applyFont="1" applyFill="1" applyBorder="1" applyAlignment="1">
      <alignment horizontal="center"/>
    </xf>
    <xf numFmtId="0" fontId="13" fillId="0" borderId="5" xfId="0" applyFont="1" applyFill="1" applyBorder="1" applyAlignment="1">
      <alignment horizontal="center" vertical="center"/>
    </xf>
    <xf numFmtId="0" fontId="13" fillId="0" borderId="6" xfId="0" applyFont="1" applyFill="1" applyBorder="1" applyAlignment="1">
      <alignment horizontal="center" vertical="center"/>
    </xf>
    <xf numFmtId="0" fontId="13" fillId="0" borderId="7" xfId="0" applyFont="1" applyFill="1" applyBorder="1" applyAlignment="1">
      <alignment horizontal="center" vertical="center"/>
    </xf>
    <xf numFmtId="0" fontId="16" fillId="0" borderId="2" xfId="0" applyFont="1" applyFill="1" applyBorder="1" applyAlignment="1">
      <alignment horizontal="center"/>
    </xf>
    <xf numFmtId="0" fontId="16" fillId="0" borderId="15" xfId="0" applyFont="1" applyBorder="1" applyAlignment="1">
      <alignment horizontal="center"/>
    </xf>
    <xf numFmtId="0" fontId="16" fillId="0" borderId="0" xfId="0" applyFont="1" applyBorder="1" applyAlignment="1">
      <alignment horizontal="center"/>
    </xf>
    <xf numFmtId="0" fontId="11" fillId="0" borderId="0" xfId="0" applyFont="1" applyFill="1" applyBorder="1" applyAlignment="1">
      <alignment horizontal="left" vertical="center"/>
    </xf>
    <xf numFmtId="0" fontId="11" fillId="0" borderId="0" xfId="0" applyFont="1" applyFill="1" applyBorder="1" applyAlignment="1">
      <alignment horizontal="center" vertical="center"/>
    </xf>
  </cellXfs>
  <cellStyles count="3">
    <cellStyle name="Excel Built-in Normal" xfId="2"/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hmedova/Documents/&#1040;&#1093;&#1084;&#1077;&#1076;&#1086;&#1074;&#1072;/&#1082;&#1072;&#1087;&#1088;&#1077;&#1084;&#1086;&#1085;&#1090;/&#1092;&#1086;&#1088;&#1084;&#1080;&#1088;&#1086;&#1074;&#1072;&#1085;&#1080;&#1077;%20&#1082;&#1088;&#1072;&#1090;&#1082;&#1086;&#1089;&#1088;&#1086;&#1095;&#1085;&#1086;&#1075;&#1086;%202020%202021%202022/&#1055;&#1088;&#1080;&#1083;%20&#1082;%20&#1050;&#1055;%20&#1050;&#1056;%202020%202021%2020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раздел 1"/>
      <sheetName val="раздел 2 н"/>
      <sheetName val="раз 3"/>
    </sheetNames>
    <sheetDataSet>
      <sheetData sheetId="0" refreshError="1">
        <row r="22">
          <cell r="L22">
            <v>5486.8</v>
          </cell>
        </row>
        <row r="43">
          <cell r="L43">
            <v>5486.8</v>
          </cell>
        </row>
        <row r="44">
          <cell r="L44">
            <v>3505.7</v>
          </cell>
        </row>
        <row r="47">
          <cell r="L47">
            <v>2070.1</v>
          </cell>
        </row>
      </sheetData>
      <sheetData sheetId="1" refreshError="1">
        <row r="10">
          <cell r="B10" t="str">
            <v>пр. Ленина, д. 9 а</v>
          </cell>
        </row>
        <row r="11">
          <cell r="B11" t="str">
            <v>ул. Кирова, д. 17</v>
          </cell>
        </row>
        <row r="12">
          <cell r="B12" t="str">
            <v>ул. Кирова, д. 21</v>
          </cell>
        </row>
        <row r="13">
          <cell r="B13" t="str">
            <v>ул. Кирова, д. 37</v>
          </cell>
        </row>
        <row r="14">
          <cell r="B14" t="str">
            <v>пр. Ленина, д. 5</v>
          </cell>
        </row>
        <row r="15">
          <cell r="B15" t="str">
            <v>пр. Ленина, д. 13</v>
          </cell>
        </row>
        <row r="16">
          <cell r="B16" t="str">
            <v>пр. Ленина, д. 19</v>
          </cell>
        </row>
        <row r="17">
          <cell r="B17" t="str">
            <v>пр. Ленина, д. 23</v>
          </cell>
        </row>
        <row r="18">
          <cell r="B18" t="str">
            <v>ул. Хибиногорская, д. 30</v>
          </cell>
        </row>
        <row r="19">
          <cell r="B19" t="str">
            <v>ул. Мира, д. 8а</v>
          </cell>
        </row>
        <row r="35">
          <cell r="B35" t="str">
            <v>пр. Ленина, д. 19а</v>
          </cell>
        </row>
        <row r="37">
          <cell r="B37" t="str">
            <v>ул. Хибиногорская, д. 27</v>
          </cell>
        </row>
      </sheetData>
      <sheetData sheetId="2" refreshError="1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76"/>
  <sheetViews>
    <sheetView tabSelected="1" topLeftCell="A7" zoomScale="55" zoomScaleNormal="55" workbookViewId="0">
      <selection activeCell="S9" sqref="S9:X9"/>
    </sheetView>
  </sheetViews>
  <sheetFormatPr defaultRowHeight="15" x14ac:dyDescent="0.25"/>
  <cols>
    <col min="1" max="1" width="8" style="14" customWidth="1"/>
    <col min="2" max="2" width="33.140625" style="14" customWidth="1"/>
    <col min="3" max="3" width="10.42578125" style="14" customWidth="1"/>
    <col min="4" max="4" width="8" style="14" customWidth="1"/>
    <col min="5" max="5" width="8.7109375" style="14" customWidth="1"/>
    <col min="6" max="6" width="14.28515625" style="14" customWidth="1"/>
    <col min="7" max="7" width="11.5703125" style="14" customWidth="1"/>
    <col min="8" max="8" width="16.28515625" style="14" customWidth="1"/>
    <col min="9" max="10" width="9.85546875" style="14" bestFit="1" customWidth="1"/>
    <col min="11" max="11" width="14.28515625" style="14" customWidth="1"/>
    <col min="12" max="12" width="14.7109375" style="14" bestFit="1" customWidth="1"/>
    <col min="13" max="13" width="14.140625" style="14" customWidth="1"/>
    <col min="14" max="14" width="15.28515625" style="14" customWidth="1"/>
    <col min="15" max="15" width="20.85546875" style="14" customWidth="1"/>
    <col min="16" max="16" width="9.85546875" style="14" customWidth="1"/>
    <col min="17" max="17" width="9" style="14" customWidth="1"/>
    <col min="18" max="18" width="9.42578125" style="14" customWidth="1"/>
    <col min="19" max="19" width="22.42578125" style="14" customWidth="1"/>
    <col min="20" max="20" width="10.140625" style="14" customWidth="1"/>
    <col min="21" max="21" width="14.7109375" style="14" customWidth="1"/>
    <col min="22" max="22" width="14" style="14" bestFit="1" customWidth="1"/>
    <col min="23" max="23" width="11.7109375" style="14" customWidth="1"/>
    <col min="24" max="24" width="13.140625" style="14" bestFit="1" customWidth="1"/>
    <col min="25" max="25" width="13.85546875" style="14" bestFit="1" customWidth="1"/>
    <col min="26" max="26" width="11.85546875" style="14" customWidth="1"/>
    <col min="27" max="27" width="13" style="14" customWidth="1"/>
    <col min="28" max="31" width="9.140625" style="14"/>
    <col min="32" max="32" width="16.5703125" style="14" customWidth="1"/>
    <col min="33" max="33" width="25.85546875" style="14" customWidth="1"/>
    <col min="34" max="16384" width="9.140625" style="14"/>
  </cols>
  <sheetData>
    <row r="1" spans="2:25" ht="15.75" hidden="1" x14ac:dyDescent="0.25">
      <c r="V1" s="171"/>
      <c r="W1" s="171"/>
      <c r="X1" s="171"/>
    </row>
    <row r="2" spans="2:25" ht="74.25" hidden="1" customHeight="1" x14ac:dyDescent="0.3">
      <c r="F2" s="15"/>
      <c r="G2" s="15"/>
      <c r="H2" s="15"/>
      <c r="I2" s="15"/>
      <c r="J2" s="15"/>
      <c r="K2" s="15"/>
      <c r="L2" s="15"/>
      <c r="M2" s="15"/>
      <c r="N2" s="15"/>
      <c r="O2" s="15"/>
      <c r="P2" s="172"/>
      <c r="Q2" s="172"/>
      <c r="R2" s="172"/>
      <c r="S2" s="16"/>
      <c r="T2" s="173" t="s">
        <v>51</v>
      </c>
      <c r="U2" s="173"/>
      <c r="V2" s="173"/>
      <c r="W2" s="173"/>
      <c r="X2" s="173"/>
    </row>
    <row r="3" spans="2:25" ht="17.25" hidden="1" customHeight="1" x14ac:dyDescent="0.3">
      <c r="F3" s="15"/>
      <c r="G3" s="15"/>
      <c r="H3" s="15"/>
      <c r="I3" s="15"/>
      <c r="J3" s="15"/>
      <c r="K3" s="15"/>
      <c r="L3" s="15"/>
      <c r="M3" s="15"/>
      <c r="N3" s="15"/>
      <c r="O3" s="17"/>
      <c r="P3" s="17"/>
      <c r="Q3" s="17"/>
      <c r="R3" s="17"/>
      <c r="S3" s="18"/>
      <c r="T3" s="174"/>
      <c r="U3" s="174"/>
      <c r="V3" s="174"/>
      <c r="W3" s="174"/>
      <c r="X3" s="5"/>
      <c r="Y3" s="5"/>
    </row>
    <row r="4" spans="2:25" ht="18.75" hidden="1" x14ac:dyDescent="0.3">
      <c r="F4" s="15"/>
      <c r="G4" s="15"/>
      <c r="H4" s="15"/>
      <c r="I4" s="15"/>
      <c r="J4" s="15"/>
      <c r="K4" s="15"/>
      <c r="L4" s="15"/>
      <c r="M4" s="15"/>
      <c r="N4" s="15"/>
      <c r="O4" s="15"/>
      <c r="P4" s="172"/>
      <c r="Q4" s="172"/>
      <c r="R4" s="172"/>
      <c r="S4" s="174"/>
      <c r="T4" s="174"/>
      <c r="U4" s="174"/>
      <c r="V4" s="174"/>
      <c r="W4" s="174"/>
      <c r="X4" s="19"/>
    </row>
    <row r="5" spans="2:25" ht="18.75" hidden="1" x14ac:dyDescent="0.3">
      <c r="F5" s="15"/>
      <c r="G5" s="15"/>
      <c r="H5" s="15"/>
      <c r="I5" s="15"/>
      <c r="J5" s="15"/>
      <c r="K5" s="15"/>
      <c r="L5" s="15"/>
      <c r="M5" s="15"/>
      <c r="N5" s="15"/>
      <c r="O5" s="175"/>
      <c r="P5" s="175"/>
      <c r="Q5" s="175"/>
      <c r="R5" s="175"/>
      <c r="S5" s="20"/>
      <c r="T5" s="176"/>
      <c r="U5" s="176"/>
      <c r="V5" s="176"/>
      <c r="W5" s="176"/>
      <c r="X5" s="19"/>
    </row>
    <row r="6" spans="2:25" ht="18.75" hidden="1" x14ac:dyDescent="0.3"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21"/>
      <c r="U6" s="21"/>
      <c r="V6" s="21"/>
      <c r="W6" s="21"/>
      <c r="X6" s="19"/>
    </row>
    <row r="7" spans="2:25" ht="18.75" x14ac:dyDescent="0.3"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21"/>
      <c r="U7" s="17"/>
      <c r="V7" s="17"/>
      <c r="W7" s="17"/>
      <c r="X7" s="17"/>
    </row>
    <row r="8" spans="2:25" ht="76.5" customHeight="1" x14ac:dyDescent="0.3"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77" t="s">
        <v>114</v>
      </c>
      <c r="T8" s="177"/>
      <c r="U8" s="177"/>
      <c r="V8" s="177"/>
      <c r="W8" s="177"/>
      <c r="X8" s="177"/>
    </row>
    <row r="9" spans="2:25" ht="18.75" x14ac:dyDescent="0.3"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  <c r="R9" s="15"/>
      <c r="S9" s="176"/>
      <c r="T9" s="176"/>
      <c r="U9" s="176"/>
      <c r="V9" s="176"/>
      <c r="W9" s="176"/>
      <c r="X9" s="176"/>
    </row>
    <row r="10" spans="2:25" ht="18.75" x14ac:dyDescent="0.3"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178"/>
      <c r="T10" s="178"/>
      <c r="U10" s="178"/>
      <c r="V10" s="178"/>
      <c r="W10" s="178"/>
      <c r="X10" s="178"/>
      <c r="Y10" s="17"/>
    </row>
    <row r="11" spans="2:25" ht="18.75" x14ac:dyDescent="0.3"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5"/>
      <c r="S11" s="15"/>
      <c r="T11" s="21"/>
      <c r="U11" s="21"/>
      <c r="V11" s="21"/>
      <c r="W11" s="21"/>
      <c r="X11" s="19"/>
    </row>
    <row r="12" spans="2:25" ht="18" customHeight="1" x14ac:dyDescent="0.25">
      <c r="B12" s="170" t="s">
        <v>52</v>
      </c>
      <c r="C12" s="170"/>
      <c r="D12" s="170"/>
      <c r="E12" s="170"/>
      <c r="F12" s="170"/>
      <c r="G12" s="170"/>
      <c r="H12" s="170"/>
      <c r="I12" s="170"/>
      <c r="J12" s="170"/>
      <c r="K12" s="170"/>
      <c r="L12" s="170"/>
      <c r="M12" s="170"/>
      <c r="N12" s="170"/>
      <c r="O12" s="170"/>
      <c r="P12" s="170"/>
      <c r="Q12" s="170"/>
      <c r="R12" s="170"/>
      <c r="S12" s="170"/>
      <c r="T12" s="170"/>
      <c r="U12" s="170"/>
      <c r="V12" s="170"/>
      <c r="W12" s="170"/>
    </row>
    <row r="13" spans="2:25" ht="6" customHeight="1" x14ac:dyDescent="0.25">
      <c r="B13" s="170"/>
      <c r="C13" s="170"/>
      <c r="D13" s="170"/>
      <c r="E13" s="170"/>
      <c r="F13" s="170"/>
      <c r="G13" s="170"/>
      <c r="H13" s="170"/>
      <c r="I13" s="170"/>
      <c r="J13" s="170"/>
      <c r="K13" s="170"/>
      <c r="L13" s="170"/>
      <c r="M13" s="170"/>
      <c r="N13" s="170"/>
      <c r="O13" s="170"/>
      <c r="P13" s="170"/>
      <c r="Q13" s="170"/>
      <c r="R13" s="170"/>
      <c r="S13" s="170"/>
      <c r="T13" s="170"/>
      <c r="U13" s="170"/>
      <c r="V13" s="170"/>
      <c r="W13" s="170"/>
    </row>
    <row r="14" spans="2:25" ht="18" customHeight="1" x14ac:dyDescent="0.25">
      <c r="B14" s="170"/>
      <c r="C14" s="170"/>
      <c r="D14" s="170"/>
      <c r="E14" s="170"/>
      <c r="F14" s="170"/>
      <c r="G14" s="170"/>
      <c r="H14" s="170"/>
      <c r="I14" s="170"/>
      <c r="J14" s="170"/>
      <c r="K14" s="170"/>
      <c r="L14" s="170"/>
      <c r="M14" s="170"/>
      <c r="N14" s="170"/>
      <c r="O14" s="170"/>
      <c r="P14" s="170"/>
      <c r="Q14" s="170"/>
      <c r="R14" s="170"/>
      <c r="S14" s="170"/>
      <c r="T14" s="170"/>
      <c r="U14" s="170"/>
      <c r="V14" s="170"/>
      <c r="W14" s="170"/>
    </row>
    <row r="15" spans="2:25" ht="18" customHeight="1" x14ac:dyDescent="0.25">
      <c r="B15" s="170"/>
      <c r="C15" s="170"/>
      <c r="D15" s="170"/>
      <c r="E15" s="170"/>
      <c r="F15" s="170"/>
      <c r="G15" s="170"/>
      <c r="H15" s="170"/>
      <c r="I15" s="170"/>
      <c r="J15" s="170"/>
      <c r="K15" s="170"/>
      <c r="L15" s="170"/>
      <c r="M15" s="170"/>
      <c r="N15" s="170"/>
      <c r="O15" s="170"/>
      <c r="P15" s="170"/>
      <c r="Q15" s="170"/>
      <c r="R15" s="170"/>
      <c r="S15" s="170"/>
      <c r="T15" s="170"/>
      <c r="U15" s="170"/>
      <c r="V15" s="170"/>
      <c r="W15" s="170"/>
    </row>
    <row r="16" spans="2:25" ht="5.25" customHeight="1" x14ac:dyDescent="0.25">
      <c r="B16" s="170"/>
      <c r="C16" s="170"/>
      <c r="D16" s="170"/>
      <c r="E16" s="170"/>
      <c r="F16" s="170"/>
      <c r="G16" s="170"/>
      <c r="H16" s="170"/>
      <c r="I16" s="170"/>
      <c r="J16" s="170"/>
      <c r="K16" s="170"/>
      <c r="L16" s="170"/>
      <c r="M16" s="170"/>
      <c r="N16" s="170"/>
      <c r="O16" s="170"/>
      <c r="P16" s="170"/>
      <c r="Q16" s="170"/>
      <c r="R16" s="170"/>
      <c r="S16" s="170"/>
      <c r="T16" s="170"/>
      <c r="U16" s="170"/>
      <c r="V16" s="170"/>
      <c r="W16" s="170"/>
    </row>
    <row r="17" spans="1:27" ht="37.5" customHeight="1" x14ac:dyDescent="0.3">
      <c r="A17" s="179"/>
      <c r="B17" s="179"/>
      <c r="C17" s="22"/>
      <c r="D17" s="22"/>
      <c r="E17" s="22"/>
      <c r="F17" s="180" t="s">
        <v>53</v>
      </c>
      <c r="G17" s="180"/>
      <c r="H17" s="180"/>
      <c r="I17" s="180"/>
      <c r="J17" s="180"/>
      <c r="K17" s="180"/>
      <c r="L17" s="180"/>
      <c r="M17" s="180"/>
      <c r="N17" s="180"/>
      <c r="O17" s="180"/>
      <c r="P17" s="180"/>
      <c r="Q17" s="180"/>
      <c r="R17" s="180"/>
      <c r="S17" s="180"/>
      <c r="T17" s="15"/>
      <c r="U17" s="15"/>
      <c r="V17" s="15"/>
      <c r="W17" s="15"/>
    </row>
    <row r="18" spans="1:27" ht="41.25" customHeight="1" x14ac:dyDescent="0.25">
      <c r="A18" s="181" t="s">
        <v>54</v>
      </c>
      <c r="B18" s="181" t="s">
        <v>2</v>
      </c>
      <c r="C18" s="183" t="s">
        <v>55</v>
      </c>
      <c r="D18" s="183" t="s">
        <v>56</v>
      </c>
      <c r="E18" s="183" t="s">
        <v>57</v>
      </c>
      <c r="F18" s="185" t="s">
        <v>58</v>
      </c>
      <c r="G18" s="185"/>
      <c r="H18" s="186" t="s">
        <v>59</v>
      </c>
      <c r="I18" s="186" t="s">
        <v>60</v>
      </c>
      <c r="J18" s="183" t="s">
        <v>61</v>
      </c>
      <c r="K18" s="186" t="s">
        <v>62</v>
      </c>
      <c r="L18" s="186" t="s">
        <v>63</v>
      </c>
      <c r="M18" s="186"/>
      <c r="N18" s="186" t="s">
        <v>64</v>
      </c>
      <c r="O18" s="185" t="s">
        <v>65</v>
      </c>
      <c r="P18" s="185"/>
      <c r="Q18" s="185"/>
      <c r="R18" s="185"/>
      <c r="S18" s="185"/>
      <c r="T18" s="185"/>
      <c r="U18" s="197" t="s">
        <v>66</v>
      </c>
      <c r="V18" s="186" t="s">
        <v>67</v>
      </c>
      <c r="W18" s="186" t="s">
        <v>68</v>
      </c>
      <c r="X18" s="183" t="s">
        <v>69</v>
      </c>
    </row>
    <row r="19" spans="1:27" ht="176.25" customHeight="1" x14ac:dyDescent="0.25">
      <c r="A19" s="182"/>
      <c r="B19" s="182"/>
      <c r="C19" s="184"/>
      <c r="D19" s="184"/>
      <c r="E19" s="184"/>
      <c r="F19" s="23" t="s">
        <v>70</v>
      </c>
      <c r="G19" s="23" t="s">
        <v>71</v>
      </c>
      <c r="H19" s="183"/>
      <c r="I19" s="183"/>
      <c r="J19" s="184"/>
      <c r="K19" s="183"/>
      <c r="L19" s="24" t="s">
        <v>72</v>
      </c>
      <c r="M19" s="25" t="s">
        <v>73</v>
      </c>
      <c r="N19" s="183"/>
      <c r="O19" s="26" t="s">
        <v>72</v>
      </c>
      <c r="P19" s="23" t="s">
        <v>74</v>
      </c>
      <c r="Q19" s="23" t="s">
        <v>75</v>
      </c>
      <c r="R19" s="23" t="s">
        <v>76</v>
      </c>
      <c r="S19" s="23" t="s">
        <v>77</v>
      </c>
      <c r="T19" s="27" t="s">
        <v>78</v>
      </c>
      <c r="U19" s="198"/>
      <c r="V19" s="183"/>
      <c r="W19" s="183"/>
      <c r="X19" s="187"/>
      <c r="Y19" s="28"/>
      <c r="Z19" s="28"/>
    </row>
    <row r="20" spans="1:27" ht="24" customHeight="1" x14ac:dyDescent="0.25">
      <c r="A20" s="29">
        <v>1</v>
      </c>
      <c r="B20" s="29">
        <v>2</v>
      </c>
      <c r="C20" s="30">
        <v>3</v>
      </c>
      <c r="D20" s="30">
        <v>4</v>
      </c>
      <c r="E20" s="30">
        <v>5</v>
      </c>
      <c r="F20" s="30">
        <v>6</v>
      </c>
      <c r="G20" s="30">
        <v>7</v>
      </c>
      <c r="H20" s="30">
        <v>8</v>
      </c>
      <c r="I20" s="30">
        <v>9</v>
      </c>
      <c r="J20" s="30">
        <v>10</v>
      </c>
      <c r="K20" s="30">
        <v>11</v>
      </c>
      <c r="L20" s="31">
        <v>12</v>
      </c>
      <c r="M20" s="30">
        <v>13</v>
      </c>
      <c r="N20" s="30">
        <v>14</v>
      </c>
      <c r="O20" s="31">
        <v>15</v>
      </c>
      <c r="P20" s="30">
        <v>16</v>
      </c>
      <c r="Q20" s="30">
        <v>17</v>
      </c>
      <c r="R20" s="30">
        <v>18</v>
      </c>
      <c r="S20" s="30">
        <v>19</v>
      </c>
      <c r="T20" s="32">
        <v>20</v>
      </c>
      <c r="U20" s="30">
        <v>21</v>
      </c>
      <c r="V20" s="30">
        <v>22</v>
      </c>
      <c r="W20" s="30">
        <v>23</v>
      </c>
      <c r="X20" s="30">
        <v>24</v>
      </c>
    </row>
    <row r="21" spans="1:27" ht="21.95" customHeight="1" x14ac:dyDescent="0.25">
      <c r="A21" s="188">
        <v>2020</v>
      </c>
      <c r="B21" s="189"/>
      <c r="C21" s="189"/>
      <c r="D21" s="189"/>
      <c r="E21" s="189"/>
      <c r="F21" s="189"/>
      <c r="G21" s="189"/>
      <c r="H21" s="189"/>
      <c r="I21" s="189"/>
      <c r="J21" s="189"/>
      <c r="K21" s="189"/>
      <c r="L21" s="189"/>
      <c r="M21" s="189"/>
      <c r="N21" s="189"/>
      <c r="O21" s="189"/>
      <c r="P21" s="189"/>
      <c r="Q21" s="189"/>
      <c r="R21" s="189"/>
      <c r="S21" s="189"/>
      <c r="T21" s="189"/>
      <c r="U21" s="189"/>
      <c r="V21" s="189"/>
      <c r="W21" s="189"/>
      <c r="X21" s="190"/>
    </row>
    <row r="22" spans="1:27" ht="34.5" customHeight="1" x14ac:dyDescent="0.3">
      <c r="A22" s="33">
        <v>1</v>
      </c>
      <c r="B22" s="34" t="str">
        <f>'[1]раздел 2 н'!B10</f>
        <v>пр. Ленина, д. 9 а</v>
      </c>
      <c r="C22" s="35" t="s">
        <v>79</v>
      </c>
      <c r="D22" s="35" t="s">
        <v>80</v>
      </c>
      <c r="E22" s="35"/>
      <c r="F22" s="33">
        <v>1949</v>
      </c>
      <c r="G22" s="33">
        <v>2016</v>
      </c>
      <c r="H22" s="36" t="s">
        <v>81</v>
      </c>
      <c r="I22" s="33">
        <v>5</v>
      </c>
      <c r="J22" s="33">
        <v>5</v>
      </c>
      <c r="K22" s="36">
        <v>7532.3</v>
      </c>
      <c r="L22" s="36">
        <v>5486.8</v>
      </c>
      <c r="M22" s="36">
        <v>4096.8999999999996</v>
      </c>
      <c r="N22" s="37">
        <v>122</v>
      </c>
      <c r="O22" s="36">
        <f>'Разд 2'!C10</f>
        <v>4303713.466</v>
      </c>
      <c r="P22" s="38">
        <v>0</v>
      </c>
      <c r="Q22" s="38">
        <v>0</v>
      </c>
      <c r="R22" s="38">
        <v>0</v>
      </c>
      <c r="S22" s="39">
        <f t="shared" ref="S22:S34" si="0">O22</f>
        <v>4303713.466</v>
      </c>
      <c r="T22" s="38">
        <v>0</v>
      </c>
      <c r="U22" s="40">
        <f t="shared" ref="U22:U32" si="1">S22/L22</f>
        <v>784.3758595173872</v>
      </c>
      <c r="V22" s="39">
        <v>11371.98</v>
      </c>
      <c r="W22" s="41" t="s">
        <v>82</v>
      </c>
      <c r="X22" s="41" t="s">
        <v>82</v>
      </c>
    </row>
    <row r="23" spans="1:27" s="48" customFormat="1" ht="21.95" customHeight="1" x14ac:dyDescent="0.3">
      <c r="A23" s="161">
        <v>2</v>
      </c>
      <c r="B23" s="162" t="str">
        <f>'[1]раздел 2 н'!B11</f>
        <v>ул. Кирова, д. 17</v>
      </c>
      <c r="C23" s="161" t="s">
        <v>79</v>
      </c>
      <c r="D23" s="161" t="s">
        <v>80</v>
      </c>
      <c r="E23" s="161"/>
      <c r="F23" s="76" t="s">
        <v>83</v>
      </c>
      <c r="G23" s="163"/>
      <c r="H23" s="158" t="s">
        <v>81</v>
      </c>
      <c r="I23" s="164">
        <v>4</v>
      </c>
      <c r="J23" s="164">
        <v>4</v>
      </c>
      <c r="K23" s="160">
        <v>3685</v>
      </c>
      <c r="L23" s="160">
        <v>3629</v>
      </c>
      <c r="M23" s="160">
        <v>2996.3</v>
      </c>
      <c r="N23" s="160">
        <v>84</v>
      </c>
      <c r="O23" s="158">
        <f>'Разд 2'!C11</f>
        <v>2691594.8292</v>
      </c>
      <c r="P23" s="165">
        <v>0</v>
      </c>
      <c r="Q23" s="165">
        <v>0</v>
      </c>
      <c r="R23" s="166">
        <v>0</v>
      </c>
      <c r="S23" s="157">
        <f t="shared" si="0"/>
        <v>2691594.8292</v>
      </c>
      <c r="T23" s="165">
        <v>0</v>
      </c>
      <c r="U23" s="167">
        <f t="shared" si="1"/>
        <v>741.69050129512266</v>
      </c>
      <c r="V23" s="157">
        <v>12634.74</v>
      </c>
      <c r="W23" s="168" t="s">
        <v>82</v>
      </c>
      <c r="X23" s="168" t="s">
        <v>82</v>
      </c>
    </row>
    <row r="24" spans="1:27" ht="21.95" customHeight="1" x14ac:dyDescent="0.3">
      <c r="A24" s="33">
        <v>3</v>
      </c>
      <c r="B24" s="42" t="str">
        <f>'[1]раздел 2 н'!B12</f>
        <v>ул. Кирова, д. 21</v>
      </c>
      <c r="C24" s="35" t="s">
        <v>79</v>
      </c>
      <c r="D24" s="35" t="s">
        <v>80</v>
      </c>
      <c r="E24" s="35"/>
      <c r="F24" s="35">
        <v>1958</v>
      </c>
      <c r="G24" s="35">
        <v>2005</v>
      </c>
      <c r="H24" s="35" t="s">
        <v>81</v>
      </c>
      <c r="I24" s="35">
        <v>4</v>
      </c>
      <c r="J24" s="35">
        <v>4</v>
      </c>
      <c r="K24" s="39">
        <v>4473.1000000000004</v>
      </c>
      <c r="L24" s="36">
        <v>3627.8</v>
      </c>
      <c r="M24" s="47">
        <v>2811</v>
      </c>
      <c r="N24" s="39">
        <v>87</v>
      </c>
      <c r="O24" s="36">
        <f>'Разд 2'!C12</f>
        <v>175905.18</v>
      </c>
      <c r="P24" s="38">
        <v>0</v>
      </c>
      <c r="Q24" s="38">
        <v>0</v>
      </c>
      <c r="R24" s="38">
        <v>0</v>
      </c>
      <c r="S24" s="39">
        <f t="shared" si="0"/>
        <v>175905.18</v>
      </c>
      <c r="T24" s="38">
        <v>0</v>
      </c>
      <c r="U24" s="40">
        <f t="shared" si="1"/>
        <v>48.488114008489987</v>
      </c>
      <c r="V24" s="39">
        <v>12634.74</v>
      </c>
      <c r="W24" s="41" t="s">
        <v>82</v>
      </c>
      <c r="X24" s="41" t="s">
        <v>82</v>
      </c>
    </row>
    <row r="25" spans="1:27" ht="21.95" customHeight="1" x14ac:dyDescent="0.3">
      <c r="A25" s="33">
        <v>4</v>
      </c>
      <c r="B25" s="34" t="str">
        <f>'[1]раздел 2 н'!B13</f>
        <v>ул. Кирова, д. 37</v>
      </c>
      <c r="C25" s="35" t="s">
        <v>79</v>
      </c>
      <c r="D25" s="35" t="s">
        <v>80</v>
      </c>
      <c r="E25" s="35"/>
      <c r="F25" s="35">
        <v>1963</v>
      </c>
      <c r="G25" s="35">
        <v>2018</v>
      </c>
      <c r="H25" s="35" t="s">
        <v>81</v>
      </c>
      <c r="I25" s="35">
        <v>5</v>
      </c>
      <c r="J25" s="35">
        <v>3</v>
      </c>
      <c r="K25" s="39">
        <v>3062.4</v>
      </c>
      <c r="L25" s="36">
        <v>2914.7</v>
      </c>
      <c r="M25" s="47">
        <v>2489.5</v>
      </c>
      <c r="N25" s="39">
        <v>81</v>
      </c>
      <c r="O25" s="158">
        <f>'Разд 2'!C13</f>
        <v>6791882.6154899998</v>
      </c>
      <c r="P25" s="38">
        <v>0</v>
      </c>
      <c r="Q25" s="38">
        <v>0</v>
      </c>
      <c r="R25" s="38">
        <v>0</v>
      </c>
      <c r="S25" s="157">
        <f t="shared" si="0"/>
        <v>6791882.6154899998</v>
      </c>
      <c r="T25" s="38">
        <v>0</v>
      </c>
      <c r="U25" s="40">
        <f t="shared" si="1"/>
        <v>2330.2166999999999</v>
      </c>
      <c r="V25" s="39">
        <v>11371.98</v>
      </c>
      <c r="W25" s="41" t="s">
        <v>82</v>
      </c>
      <c r="X25" s="41" t="s">
        <v>82</v>
      </c>
    </row>
    <row r="26" spans="1:27" ht="21.95" customHeight="1" x14ac:dyDescent="0.3">
      <c r="A26" s="33">
        <v>5</v>
      </c>
      <c r="B26" s="34" t="str">
        <f>'[1]раздел 2 н'!B14</f>
        <v>пр. Ленина, д. 5</v>
      </c>
      <c r="C26" s="35" t="s">
        <v>79</v>
      </c>
      <c r="D26" s="35" t="s">
        <v>80</v>
      </c>
      <c r="E26" s="35"/>
      <c r="F26" s="35">
        <v>1953</v>
      </c>
      <c r="G26" s="35">
        <v>2016</v>
      </c>
      <c r="H26" s="35" t="s">
        <v>81</v>
      </c>
      <c r="I26" s="35">
        <v>4</v>
      </c>
      <c r="J26" s="35">
        <v>6</v>
      </c>
      <c r="K26" s="39">
        <v>5543.5</v>
      </c>
      <c r="L26" s="36">
        <v>4717.3</v>
      </c>
      <c r="M26" s="47">
        <v>3430.5</v>
      </c>
      <c r="N26" s="39">
        <v>88</v>
      </c>
      <c r="O26" s="36">
        <f>'Разд 2'!C14</f>
        <v>569303.53</v>
      </c>
      <c r="P26" s="38">
        <v>0</v>
      </c>
      <c r="Q26" s="38">
        <v>0</v>
      </c>
      <c r="R26" s="38">
        <v>0</v>
      </c>
      <c r="S26" s="39">
        <f t="shared" si="0"/>
        <v>569303.53</v>
      </c>
      <c r="T26" s="38">
        <v>0</v>
      </c>
      <c r="U26" s="40">
        <f t="shared" si="1"/>
        <v>120.68419010874865</v>
      </c>
      <c r="V26" s="39">
        <v>12634.74</v>
      </c>
      <c r="W26" s="41" t="s">
        <v>82</v>
      </c>
      <c r="X26" s="41" t="s">
        <v>82</v>
      </c>
    </row>
    <row r="27" spans="1:27" s="48" customFormat="1" ht="21.95" customHeight="1" x14ac:dyDescent="0.3">
      <c r="A27" s="33">
        <v>6</v>
      </c>
      <c r="B27" s="34" t="str">
        <f>'[1]раздел 2 н'!B15</f>
        <v>пр. Ленина, д. 13</v>
      </c>
      <c r="C27" s="35" t="s">
        <v>79</v>
      </c>
      <c r="D27" s="35" t="s">
        <v>80</v>
      </c>
      <c r="E27" s="35"/>
      <c r="F27" s="35">
        <v>1936</v>
      </c>
      <c r="G27" s="35">
        <v>2008</v>
      </c>
      <c r="H27" s="35" t="s">
        <v>81</v>
      </c>
      <c r="I27" s="35">
        <v>4</v>
      </c>
      <c r="J27" s="35">
        <v>7</v>
      </c>
      <c r="K27" s="39">
        <v>4657</v>
      </c>
      <c r="L27" s="36">
        <v>3505.7</v>
      </c>
      <c r="M27" s="47">
        <v>2089</v>
      </c>
      <c r="N27" s="39">
        <v>100</v>
      </c>
      <c r="O27" s="36">
        <f>'Разд 2'!C15</f>
        <v>9611506.9278999995</v>
      </c>
      <c r="P27" s="38">
        <v>0</v>
      </c>
      <c r="Q27" s="38">
        <v>0</v>
      </c>
      <c r="R27" s="38">
        <v>0</v>
      </c>
      <c r="S27" s="39">
        <f t="shared" si="0"/>
        <v>9611506.9278999995</v>
      </c>
      <c r="T27" s="38">
        <v>0</v>
      </c>
      <c r="U27" s="40">
        <f t="shared" si="1"/>
        <v>2741.6798151296462</v>
      </c>
      <c r="V27" s="39">
        <v>12634.74</v>
      </c>
      <c r="W27" s="41" t="s">
        <v>82</v>
      </c>
      <c r="X27" s="41" t="s">
        <v>82</v>
      </c>
      <c r="Z27" s="169"/>
    </row>
    <row r="28" spans="1:27" ht="21.95" customHeight="1" x14ac:dyDescent="0.3">
      <c r="A28" s="33">
        <v>7</v>
      </c>
      <c r="B28" s="34" t="str">
        <f>'[1]раздел 2 н'!B16</f>
        <v>пр. Ленина, д. 19</v>
      </c>
      <c r="C28" s="35" t="s">
        <v>79</v>
      </c>
      <c r="D28" s="35" t="s">
        <v>80</v>
      </c>
      <c r="E28" s="35"/>
      <c r="F28" s="35">
        <v>1957</v>
      </c>
      <c r="G28" s="35">
        <v>2010</v>
      </c>
      <c r="H28" s="35" t="s">
        <v>81</v>
      </c>
      <c r="I28" s="35">
        <v>4</v>
      </c>
      <c r="J28" s="35">
        <v>4</v>
      </c>
      <c r="K28" s="39">
        <v>3498.4</v>
      </c>
      <c r="L28" s="36">
        <v>3176.6</v>
      </c>
      <c r="M28" s="47">
        <v>2481.9</v>
      </c>
      <c r="N28" s="39">
        <v>69</v>
      </c>
      <c r="O28" s="36">
        <f>'Разд 2'!C16</f>
        <v>19265951.777170002</v>
      </c>
      <c r="P28" s="38">
        <v>0</v>
      </c>
      <c r="Q28" s="38">
        <v>0</v>
      </c>
      <c r="R28" s="38">
        <v>0</v>
      </c>
      <c r="S28" s="39">
        <f t="shared" si="0"/>
        <v>19265951.777170002</v>
      </c>
      <c r="T28" s="38">
        <v>0</v>
      </c>
      <c r="U28" s="40">
        <f t="shared" si="1"/>
        <v>6064.9599500000013</v>
      </c>
      <c r="V28" s="39">
        <v>12634.74</v>
      </c>
      <c r="W28" s="41" t="s">
        <v>82</v>
      </c>
      <c r="X28" s="41" t="s">
        <v>82</v>
      </c>
    </row>
    <row r="29" spans="1:27" ht="21.95" customHeight="1" x14ac:dyDescent="0.3">
      <c r="A29" s="33">
        <v>8</v>
      </c>
      <c r="B29" s="34" t="str">
        <f>'[1]раздел 2 н'!B17</f>
        <v>пр. Ленина, д. 23</v>
      </c>
      <c r="C29" s="35" t="s">
        <v>79</v>
      </c>
      <c r="D29" s="35" t="s">
        <v>80</v>
      </c>
      <c r="E29" s="35"/>
      <c r="F29" s="35">
        <v>1957</v>
      </c>
      <c r="G29" s="35">
        <v>2009</v>
      </c>
      <c r="H29" s="35" t="s">
        <v>81</v>
      </c>
      <c r="I29" s="35">
        <v>4</v>
      </c>
      <c r="J29" s="35">
        <v>4</v>
      </c>
      <c r="K29" s="39">
        <v>4252.6000000000004</v>
      </c>
      <c r="L29" s="36">
        <v>3407.17</v>
      </c>
      <c r="M29" s="47">
        <v>3407.17</v>
      </c>
      <c r="N29" s="39">
        <v>85</v>
      </c>
      <c r="O29" s="36">
        <f>'Разд 2'!C17</f>
        <v>20664349.586099997</v>
      </c>
      <c r="P29" s="38">
        <v>0</v>
      </c>
      <c r="Q29" s="38">
        <v>0</v>
      </c>
      <c r="R29" s="38">
        <v>0</v>
      </c>
      <c r="S29" s="39">
        <f t="shared" si="0"/>
        <v>20664349.586099997</v>
      </c>
      <c r="T29" s="38">
        <v>0</v>
      </c>
      <c r="U29" s="40">
        <f t="shared" si="1"/>
        <v>6064.9599480213774</v>
      </c>
      <c r="V29" s="39">
        <v>12634.74</v>
      </c>
      <c r="W29" s="41" t="s">
        <v>82</v>
      </c>
      <c r="X29" s="41" t="s">
        <v>82</v>
      </c>
    </row>
    <row r="30" spans="1:27" ht="21.95" customHeight="1" x14ac:dyDescent="0.3">
      <c r="A30" s="33">
        <v>9</v>
      </c>
      <c r="B30" s="34" t="s">
        <v>45</v>
      </c>
      <c r="C30" s="35" t="s">
        <v>79</v>
      </c>
      <c r="D30" s="35" t="s">
        <v>80</v>
      </c>
      <c r="E30" s="35"/>
      <c r="F30" s="35">
        <v>1958</v>
      </c>
      <c r="G30" s="35"/>
      <c r="H30" s="35" t="s">
        <v>81</v>
      </c>
      <c r="I30" s="35">
        <v>4</v>
      </c>
      <c r="J30" s="35">
        <v>6</v>
      </c>
      <c r="K30" s="57">
        <v>6607.1</v>
      </c>
      <c r="L30" s="58">
        <v>4082</v>
      </c>
      <c r="M30" s="59">
        <v>3879.1</v>
      </c>
      <c r="N30" s="57">
        <v>126</v>
      </c>
      <c r="O30" s="36">
        <f>'Разд 2'!C18</f>
        <v>24966694.695899997</v>
      </c>
      <c r="P30" s="38"/>
      <c r="Q30" s="38"/>
      <c r="R30" s="38"/>
      <c r="S30" s="39">
        <f>O30</f>
        <v>24966694.695899997</v>
      </c>
      <c r="T30" s="38"/>
      <c r="U30" s="40">
        <f t="shared" si="1"/>
        <v>6116.2897344194016</v>
      </c>
      <c r="V30" s="39">
        <v>12634.74</v>
      </c>
      <c r="W30" s="41" t="s">
        <v>82</v>
      </c>
      <c r="X30" s="41" t="s">
        <v>82</v>
      </c>
    </row>
    <row r="31" spans="1:27" ht="21.95" customHeight="1" x14ac:dyDescent="0.3">
      <c r="A31" s="33">
        <v>10</v>
      </c>
      <c r="B31" s="34" t="str">
        <f>'[1]раздел 2 н'!B18</f>
        <v>ул. Хибиногорская, д. 30</v>
      </c>
      <c r="C31" s="35" t="s">
        <v>79</v>
      </c>
      <c r="D31" s="35" t="s">
        <v>80</v>
      </c>
      <c r="E31" s="35"/>
      <c r="F31" s="33" t="s">
        <v>84</v>
      </c>
      <c r="G31" s="35">
        <v>2009</v>
      </c>
      <c r="H31" s="35" t="s">
        <v>81</v>
      </c>
      <c r="I31" s="35">
        <v>4</v>
      </c>
      <c r="J31" s="35">
        <v>5</v>
      </c>
      <c r="K31" s="39">
        <v>5029.5</v>
      </c>
      <c r="L31" s="36">
        <v>4129</v>
      </c>
      <c r="M31" s="47">
        <v>3270.1</v>
      </c>
      <c r="N31" s="39">
        <v>99</v>
      </c>
      <c r="O31" s="36">
        <f>'Разд 2'!C19</f>
        <v>178926.91</v>
      </c>
      <c r="P31" s="38">
        <v>0</v>
      </c>
      <c r="Q31" s="38">
        <v>0</v>
      </c>
      <c r="R31" s="38">
        <v>0</v>
      </c>
      <c r="S31" s="39">
        <f t="shared" si="0"/>
        <v>178926.91</v>
      </c>
      <c r="T31" s="38">
        <v>0</v>
      </c>
      <c r="U31" s="40">
        <f t="shared" si="1"/>
        <v>43.334199564059098</v>
      </c>
      <c r="V31" s="39">
        <v>12634.74</v>
      </c>
      <c r="W31" s="41" t="s">
        <v>82</v>
      </c>
      <c r="X31" s="41" t="s">
        <v>82</v>
      </c>
      <c r="AA31" s="55"/>
    </row>
    <row r="32" spans="1:27" ht="21.95" customHeight="1" x14ac:dyDescent="0.3">
      <c r="A32" s="33">
        <v>11</v>
      </c>
      <c r="B32" s="34" t="str">
        <f>'[1]раздел 2 н'!B19</f>
        <v>ул. Мира, д. 8а</v>
      </c>
      <c r="C32" s="35" t="s">
        <v>79</v>
      </c>
      <c r="D32" s="35" t="s">
        <v>80</v>
      </c>
      <c r="E32" s="35"/>
      <c r="F32" s="35">
        <v>1936</v>
      </c>
      <c r="G32" s="35">
        <v>2017</v>
      </c>
      <c r="H32" s="35" t="s">
        <v>81</v>
      </c>
      <c r="I32" s="35">
        <v>4</v>
      </c>
      <c r="J32" s="35">
        <v>3</v>
      </c>
      <c r="K32" s="39">
        <v>1867.7</v>
      </c>
      <c r="L32" s="36">
        <v>1536.8</v>
      </c>
      <c r="M32" s="47">
        <v>1536.8</v>
      </c>
      <c r="N32" s="39">
        <v>54</v>
      </c>
      <c r="O32" s="36">
        <f>'Разд 2'!C20</f>
        <v>9172261.4079999998</v>
      </c>
      <c r="P32" s="38">
        <v>0</v>
      </c>
      <c r="Q32" s="38">
        <v>0</v>
      </c>
      <c r="R32" s="38">
        <v>0</v>
      </c>
      <c r="S32" s="39">
        <f t="shared" si="0"/>
        <v>9172261.4079999998</v>
      </c>
      <c r="T32" s="38">
        <v>0</v>
      </c>
      <c r="U32" s="40">
        <f t="shared" si="1"/>
        <v>5968.4158042686104</v>
      </c>
      <c r="V32" s="39">
        <v>12634.74</v>
      </c>
      <c r="W32" s="41" t="s">
        <v>82</v>
      </c>
      <c r="X32" s="41" t="s">
        <v>82</v>
      </c>
    </row>
    <row r="33" spans="1:30" ht="21.95" customHeight="1" x14ac:dyDescent="0.3">
      <c r="A33" s="33">
        <v>12</v>
      </c>
      <c r="B33" s="34" t="s">
        <v>112</v>
      </c>
      <c r="C33" s="35" t="s">
        <v>79</v>
      </c>
      <c r="D33" s="35" t="s">
        <v>80</v>
      </c>
      <c r="E33" s="35"/>
      <c r="F33" s="35">
        <v>1962</v>
      </c>
      <c r="G33" s="35">
        <v>2009</v>
      </c>
      <c r="H33" s="35" t="s">
        <v>113</v>
      </c>
      <c r="I33" s="35">
        <v>4</v>
      </c>
      <c r="J33" s="35">
        <v>4</v>
      </c>
      <c r="K33" s="39">
        <v>3377.4</v>
      </c>
      <c r="L33" s="36">
        <v>3109.5</v>
      </c>
      <c r="M33" s="47">
        <v>2498.8000000000002</v>
      </c>
      <c r="N33" s="39">
        <v>89</v>
      </c>
      <c r="O33" s="36">
        <f>'Разд 2'!C21</f>
        <v>7245808.8286500005</v>
      </c>
      <c r="P33" s="38"/>
      <c r="Q33" s="38"/>
      <c r="R33" s="38"/>
      <c r="S33" s="39">
        <v>7245808.8286500005</v>
      </c>
      <c r="T33" s="38"/>
      <c r="U33" s="40">
        <f>S33/L33</f>
        <v>2330.2166999999999</v>
      </c>
      <c r="V33" s="157">
        <v>12634.74</v>
      </c>
      <c r="W33" s="41" t="s">
        <v>82</v>
      </c>
      <c r="X33" s="41" t="s">
        <v>82</v>
      </c>
    </row>
    <row r="34" spans="1:30" s="54" customFormat="1" ht="21.95" customHeight="1" x14ac:dyDescent="0.35">
      <c r="A34" s="49"/>
      <c r="B34" s="50" t="s">
        <v>85</v>
      </c>
      <c r="C34" s="51"/>
      <c r="D34" s="51"/>
      <c r="E34" s="51"/>
      <c r="F34" s="51"/>
      <c r="G34" s="51"/>
      <c r="H34" s="51"/>
      <c r="I34" s="51"/>
      <c r="J34" s="51"/>
      <c r="K34" s="52">
        <f>SUM(K22:K32)</f>
        <v>50208.6</v>
      </c>
      <c r="L34" s="52">
        <f>SUM(L22:L32)</f>
        <v>40212.870000000003</v>
      </c>
      <c r="M34" s="52">
        <f>SUM(M22:M32)</f>
        <v>32488.27</v>
      </c>
      <c r="N34" s="52">
        <f>SUM(N22:N32)</f>
        <v>995</v>
      </c>
      <c r="O34" s="52">
        <f>'Разд 2'!C22</f>
        <v>105637899.78</v>
      </c>
      <c r="P34" s="52"/>
      <c r="Q34" s="52"/>
      <c r="R34" s="52"/>
      <c r="S34" s="52">
        <f t="shared" si="0"/>
        <v>105637899.78</v>
      </c>
      <c r="T34" s="52"/>
      <c r="U34" s="52">
        <f>SUM(U22:U33)</f>
        <v>33355.31151633284</v>
      </c>
      <c r="V34" s="52"/>
      <c r="W34" s="53"/>
      <c r="X34" s="53"/>
    </row>
    <row r="35" spans="1:30" ht="21.95" customHeight="1" x14ac:dyDescent="0.3">
      <c r="A35" s="191">
        <v>2021</v>
      </c>
      <c r="B35" s="192"/>
      <c r="C35" s="192"/>
      <c r="D35" s="192"/>
      <c r="E35" s="192"/>
      <c r="F35" s="192"/>
      <c r="G35" s="192"/>
      <c r="H35" s="192"/>
      <c r="I35" s="192"/>
      <c r="J35" s="192"/>
      <c r="K35" s="192"/>
      <c r="L35" s="192"/>
      <c r="M35" s="192"/>
      <c r="N35" s="192"/>
      <c r="O35" s="192"/>
      <c r="P35" s="192"/>
      <c r="Q35" s="192"/>
      <c r="R35" s="192"/>
      <c r="S35" s="192"/>
      <c r="T35" s="192"/>
      <c r="U35" s="192"/>
      <c r="V35" s="192"/>
      <c r="W35" s="192"/>
      <c r="X35" s="193"/>
      <c r="Y35" s="55"/>
    </row>
    <row r="36" spans="1:30" ht="21.95" customHeight="1" x14ac:dyDescent="0.3">
      <c r="A36" s="33">
        <v>1</v>
      </c>
      <c r="B36" s="34" t="s">
        <v>42</v>
      </c>
      <c r="C36" s="35" t="s">
        <v>79</v>
      </c>
      <c r="D36" s="35" t="s">
        <v>80</v>
      </c>
      <c r="E36" s="35"/>
      <c r="F36" s="35">
        <v>1954</v>
      </c>
      <c r="G36" s="35">
        <v>2018</v>
      </c>
      <c r="H36" s="35" t="s">
        <v>81</v>
      </c>
      <c r="I36" s="35">
        <v>4</v>
      </c>
      <c r="J36" s="35">
        <v>3</v>
      </c>
      <c r="K36" s="39">
        <v>2444.6</v>
      </c>
      <c r="L36" s="36">
        <v>2070.1</v>
      </c>
      <c r="M36" s="47">
        <v>2070.1</v>
      </c>
      <c r="N36" s="39">
        <v>56</v>
      </c>
      <c r="O36" s="36">
        <f>'Разд 2'!C24</f>
        <v>88087.54</v>
      </c>
      <c r="P36" s="38">
        <v>0</v>
      </c>
      <c r="Q36" s="38">
        <v>0</v>
      </c>
      <c r="R36" s="38">
        <v>0</v>
      </c>
      <c r="S36" s="39">
        <f t="shared" ref="S36:S45" si="2">O36</f>
        <v>88087.54</v>
      </c>
      <c r="T36" s="38">
        <v>0</v>
      </c>
      <c r="U36" s="39">
        <f t="shared" ref="U36:U44" si="3">S36/L36</f>
        <v>42.552311482537071</v>
      </c>
      <c r="V36" s="39">
        <v>12634.74</v>
      </c>
      <c r="W36" s="41" t="s">
        <v>86</v>
      </c>
      <c r="X36" s="41" t="s">
        <v>86</v>
      </c>
    </row>
    <row r="37" spans="1:30" ht="21.95" customHeight="1" x14ac:dyDescent="0.3">
      <c r="A37" s="33">
        <v>2</v>
      </c>
      <c r="B37" s="34" t="s">
        <v>43</v>
      </c>
      <c r="C37" s="35" t="s">
        <v>79</v>
      </c>
      <c r="D37" s="35" t="s">
        <v>80</v>
      </c>
      <c r="E37" s="35"/>
      <c r="F37" s="35">
        <v>1959</v>
      </c>
      <c r="G37" s="35"/>
      <c r="H37" s="35" t="s">
        <v>81</v>
      </c>
      <c r="I37" s="35">
        <v>5</v>
      </c>
      <c r="J37" s="35">
        <v>3</v>
      </c>
      <c r="K37" s="39">
        <v>3234.7</v>
      </c>
      <c r="L37" s="36">
        <v>2537.8000000000002</v>
      </c>
      <c r="M37" s="47">
        <v>2537.8000000000002</v>
      </c>
      <c r="N37" s="39">
        <v>89</v>
      </c>
      <c r="O37" s="36">
        <f>'Разд 2'!C25</f>
        <v>137931.47999999998</v>
      </c>
      <c r="P37" s="38">
        <v>0</v>
      </c>
      <c r="Q37" s="38">
        <v>0</v>
      </c>
      <c r="R37" s="38">
        <v>0</v>
      </c>
      <c r="S37" s="39">
        <f t="shared" si="2"/>
        <v>137931.47999999998</v>
      </c>
      <c r="T37" s="38">
        <v>0</v>
      </c>
      <c r="U37" s="39">
        <f t="shared" si="3"/>
        <v>54.35080778627156</v>
      </c>
      <c r="V37" s="39">
        <v>11371.98</v>
      </c>
      <c r="W37" s="41" t="s">
        <v>86</v>
      </c>
      <c r="X37" s="41" t="s">
        <v>86</v>
      </c>
    </row>
    <row r="38" spans="1:30" ht="21.95" customHeight="1" x14ac:dyDescent="0.3">
      <c r="A38" s="33">
        <v>3</v>
      </c>
      <c r="B38" s="34" t="s">
        <v>44</v>
      </c>
      <c r="C38" s="35" t="s">
        <v>79</v>
      </c>
      <c r="D38" s="35" t="s">
        <v>80</v>
      </c>
      <c r="E38" s="35"/>
      <c r="F38" s="35">
        <v>1959</v>
      </c>
      <c r="G38" s="35"/>
      <c r="H38" s="56" t="s">
        <v>81</v>
      </c>
      <c r="I38" s="56">
        <v>4</v>
      </c>
      <c r="J38" s="56">
        <v>4</v>
      </c>
      <c r="K38" s="57">
        <v>4072.5</v>
      </c>
      <c r="L38" s="58">
        <v>3705.3</v>
      </c>
      <c r="M38" s="59">
        <v>3137</v>
      </c>
      <c r="N38" s="57">
        <v>97</v>
      </c>
      <c r="O38" s="36">
        <f>'Разд 2'!C26</f>
        <v>165833.4</v>
      </c>
      <c r="P38" s="38">
        <v>0</v>
      </c>
      <c r="Q38" s="38">
        <v>0</v>
      </c>
      <c r="R38" s="38">
        <v>0</v>
      </c>
      <c r="S38" s="39">
        <f t="shared" si="2"/>
        <v>165833.4</v>
      </c>
      <c r="T38" s="38">
        <v>0</v>
      </c>
      <c r="U38" s="39">
        <f t="shared" si="3"/>
        <v>44.755728281110841</v>
      </c>
      <c r="V38" s="39">
        <v>12634.74</v>
      </c>
      <c r="W38" s="41" t="s">
        <v>86</v>
      </c>
      <c r="X38" s="41" t="s">
        <v>86</v>
      </c>
    </row>
    <row r="39" spans="1:30" ht="21.95" customHeight="1" x14ac:dyDescent="0.3">
      <c r="A39" s="33">
        <v>4</v>
      </c>
      <c r="B39" s="34" t="s">
        <v>39</v>
      </c>
      <c r="C39" s="35" t="s">
        <v>79</v>
      </c>
      <c r="D39" s="35" t="s">
        <v>80</v>
      </c>
      <c r="E39" s="35"/>
      <c r="F39" s="33" t="s">
        <v>84</v>
      </c>
      <c r="G39" s="35">
        <v>2009</v>
      </c>
      <c r="H39" s="56" t="s">
        <v>81</v>
      </c>
      <c r="I39" s="56">
        <v>4</v>
      </c>
      <c r="J39" s="56">
        <v>5</v>
      </c>
      <c r="K39" s="57">
        <v>5029.5</v>
      </c>
      <c r="L39" s="58">
        <v>4129</v>
      </c>
      <c r="M39" s="59">
        <v>3270.1</v>
      </c>
      <c r="N39" s="39">
        <v>99</v>
      </c>
      <c r="O39" s="36">
        <f>'Разд 2'!C27</f>
        <v>24536816.719349999</v>
      </c>
      <c r="P39" s="38">
        <v>0</v>
      </c>
      <c r="Q39" s="38">
        <v>0</v>
      </c>
      <c r="R39" s="38">
        <v>0</v>
      </c>
      <c r="S39" s="39">
        <f t="shared" si="2"/>
        <v>24536816.719349999</v>
      </c>
      <c r="T39" s="38">
        <v>0</v>
      </c>
      <c r="U39" s="39">
        <f t="shared" si="3"/>
        <v>5942.5567254419957</v>
      </c>
      <c r="V39" s="39">
        <v>12634.74</v>
      </c>
      <c r="W39" s="41" t="s">
        <v>86</v>
      </c>
      <c r="X39" s="41" t="s">
        <v>86</v>
      </c>
    </row>
    <row r="40" spans="1:30" ht="21.95" customHeight="1" x14ac:dyDescent="0.3">
      <c r="A40" s="33">
        <v>5</v>
      </c>
      <c r="B40" s="34" t="s">
        <v>46</v>
      </c>
      <c r="C40" s="35" t="s">
        <v>79</v>
      </c>
      <c r="D40" s="35" t="s">
        <v>80</v>
      </c>
      <c r="E40" s="35"/>
      <c r="F40" s="33">
        <v>1956</v>
      </c>
      <c r="G40" s="35">
        <v>2010</v>
      </c>
      <c r="H40" s="56" t="s">
        <v>81</v>
      </c>
      <c r="I40" s="56">
        <v>5</v>
      </c>
      <c r="J40" s="56">
        <v>4</v>
      </c>
      <c r="K40" s="57">
        <v>4460.45</v>
      </c>
      <c r="L40" s="58">
        <v>3708.94</v>
      </c>
      <c r="M40" s="59">
        <v>3338.6</v>
      </c>
      <c r="N40" s="60">
        <v>75</v>
      </c>
      <c r="O40" s="36">
        <f>'Разд 2'!C28</f>
        <v>172395.6</v>
      </c>
      <c r="P40" s="38">
        <v>0</v>
      </c>
      <c r="Q40" s="38">
        <v>0</v>
      </c>
      <c r="R40" s="38">
        <v>0</v>
      </c>
      <c r="S40" s="39">
        <f t="shared" si="2"/>
        <v>172395.6</v>
      </c>
      <c r="T40" s="38">
        <v>0</v>
      </c>
      <c r="U40" s="39">
        <f t="shared" si="3"/>
        <v>46.481097025026017</v>
      </c>
      <c r="V40" s="39">
        <v>11371.98</v>
      </c>
      <c r="W40" s="41" t="s">
        <v>86</v>
      </c>
      <c r="X40" s="41" t="s">
        <v>86</v>
      </c>
    </row>
    <row r="41" spans="1:30" ht="21.95" customHeight="1" x14ac:dyDescent="0.3">
      <c r="A41" s="33">
        <v>6</v>
      </c>
      <c r="B41" s="42" t="s">
        <v>87</v>
      </c>
      <c r="C41" s="35" t="s">
        <v>79</v>
      </c>
      <c r="D41" s="35" t="s">
        <v>80</v>
      </c>
      <c r="E41" s="35"/>
      <c r="F41" s="35">
        <v>1958</v>
      </c>
      <c r="G41" s="35">
        <v>2005</v>
      </c>
      <c r="H41" s="56" t="s">
        <v>81</v>
      </c>
      <c r="I41" s="56">
        <v>4</v>
      </c>
      <c r="J41" s="56">
        <v>4</v>
      </c>
      <c r="K41" s="57">
        <v>4473.1000000000004</v>
      </c>
      <c r="L41" s="58">
        <v>3627.8</v>
      </c>
      <c r="M41" s="59">
        <v>2811</v>
      </c>
      <c r="N41" s="39">
        <v>87</v>
      </c>
      <c r="O41" s="36">
        <f>'Разд 2'!C29</f>
        <v>22002461.699999999</v>
      </c>
      <c r="P41" s="38">
        <v>0</v>
      </c>
      <c r="Q41" s="38">
        <v>0</v>
      </c>
      <c r="R41" s="38">
        <v>0</v>
      </c>
      <c r="S41" s="39">
        <f t="shared" si="2"/>
        <v>22002461.699999999</v>
      </c>
      <c r="T41" s="38">
        <v>0</v>
      </c>
      <c r="U41" s="39">
        <f t="shared" si="3"/>
        <v>6064.9599481779587</v>
      </c>
      <c r="V41" s="39">
        <v>12634.74</v>
      </c>
      <c r="W41" s="41" t="s">
        <v>86</v>
      </c>
      <c r="X41" s="41" t="s">
        <v>86</v>
      </c>
    </row>
    <row r="42" spans="1:30" ht="21.95" customHeight="1" x14ac:dyDescent="0.3">
      <c r="A42" s="33">
        <v>7</v>
      </c>
      <c r="B42" s="61" t="s">
        <v>88</v>
      </c>
      <c r="C42" s="35" t="s">
        <v>79</v>
      </c>
      <c r="D42" s="35" t="s">
        <v>80</v>
      </c>
      <c r="E42" s="35"/>
      <c r="F42" s="35">
        <v>1953</v>
      </c>
      <c r="G42" s="35">
        <v>2017</v>
      </c>
      <c r="H42" s="35" t="s">
        <v>81</v>
      </c>
      <c r="I42" s="35">
        <v>4</v>
      </c>
      <c r="J42" s="35">
        <v>6</v>
      </c>
      <c r="K42" s="39">
        <v>5543.5</v>
      </c>
      <c r="L42" s="36">
        <v>4717.3</v>
      </c>
      <c r="M42" s="47">
        <v>3448.2</v>
      </c>
      <c r="N42" s="62">
        <v>88</v>
      </c>
      <c r="O42" s="36">
        <f>'Разд 2'!C30</f>
        <v>18310488.621005006</v>
      </c>
      <c r="P42" s="38">
        <v>0</v>
      </c>
      <c r="Q42" s="38">
        <v>0</v>
      </c>
      <c r="R42" s="38">
        <v>0</v>
      </c>
      <c r="S42" s="39">
        <f t="shared" si="2"/>
        <v>18310488.621005006</v>
      </c>
      <c r="T42" s="38">
        <v>0</v>
      </c>
      <c r="U42" s="39">
        <f t="shared" si="3"/>
        <v>3881.5611941163388</v>
      </c>
      <c r="V42" s="39">
        <v>12634.74</v>
      </c>
      <c r="W42" s="41" t="s">
        <v>86</v>
      </c>
      <c r="X42" s="41" t="s">
        <v>86</v>
      </c>
    </row>
    <row r="43" spans="1:30" s="48" customFormat="1" ht="21.95" customHeight="1" x14ac:dyDescent="0.3">
      <c r="A43" s="33">
        <v>8</v>
      </c>
      <c r="B43" s="61" t="s">
        <v>89</v>
      </c>
      <c r="C43" s="33" t="s">
        <v>80</v>
      </c>
      <c r="D43" s="33" t="s">
        <v>80</v>
      </c>
      <c r="E43" s="33"/>
      <c r="F43" s="33">
        <v>1949</v>
      </c>
      <c r="G43" s="33">
        <v>2016</v>
      </c>
      <c r="H43" s="36" t="s">
        <v>81</v>
      </c>
      <c r="I43" s="33">
        <v>5</v>
      </c>
      <c r="J43" s="33">
        <v>5</v>
      </c>
      <c r="K43" s="36">
        <v>7532.3</v>
      </c>
      <c r="L43" s="36">
        <v>5486.8</v>
      </c>
      <c r="M43" s="36">
        <v>4096.8999999999996</v>
      </c>
      <c r="N43" s="37">
        <v>122</v>
      </c>
      <c r="O43" s="36">
        <f>'Разд 2'!C31</f>
        <v>22669511.002</v>
      </c>
      <c r="P43" s="38">
        <v>0</v>
      </c>
      <c r="Q43" s="38">
        <v>0</v>
      </c>
      <c r="R43" s="38">
        <v>0</v>
      </c>
      <c r="S43" s="36">
        <f t="shared" si="2"/>
        <v>22669511.002</v>
      </c>
      <c r="T43" s="38">
        <v>0</v>
      </c>
      <c r="U43" s="39">
        <f t="shared" si="3"/>
        <v>4131.6452216228035</v>
      </c>
      <c r="V43" s="39">
        <v>11371.98</v>
      </c>
      <c r="W43" s="41" t="s">
        <v>86</v>
      </c>
      <c r="X43" s="41" t="s">
        <v>86</v>
      </c>
      <c r="Y43" s="63"/>
      <c r="Z43" s="63"/>
    </row>
    <row r="44" spans="1:30" s="48" customFormat="1" ht="21.95" customHeight="1" x14ac:dyDescent="0.3">
      <c r="A44" s="33">
        <v>9</v>
      </c>
      <c r="B44" s="42" t="s">
        <v>90</v>
      </c>
      <c r="C44" s="33" t="s">
        <v>79</v>
      </c>
      <c r="D44" s="33" t="s">
        <v>80</v>
      </c>
      <c r="E44" s="33"/>
      <c r="F44" s="43" t="s">
        <v>91</v>
      </c>
      <c r="G44" s="44">
        <v>2008</v>
      </c>
      <c r="H44" s="36" t="s">
        <v>81</v>
      </c>
      <c r="I44" s="45">
        <v>4</v>
      </c>
      <c r="J44" s="45">
        <v>7</v>
      </c>
      <c r="K44" s="46">
        <v>4657</v>
      </c>
      <c r="L44" s="46">
        <v>3505.7</v>
      </c>
      <c r="M44" s="46">
        <v>2089</v>
      </c>
      <c r="N44" s="46">
        <v>100</v>
      </c>
      <c r="O44" s="36">
        <f>'Разд 2'!C32</f>
        <v>549755.10975000006</v>
      </c>
      <c r="P44" s="38">
        <v>0</v>
      </c>
      <c r="Q44" s="38">
        <v>0</v>
      </c>
      <c r="R44" s="38">
        <v>0</v>
      </c>
      <c r="S44" s="36">
        <f t="shared" si="2"/>
        <v>549755.10975000006</v>
      </c>
      <c r="T44" s="38">
        <v>0</v>
      </c>
      <c r="U44" s="39">
        <f t="shared" si="3"/>
        <v>156.81750000000002</v>
      </c>
      <c r="V44" s="39">
        <v>12634.74</v>
      </c>
      <c r="W44" s="41" t="s">
        <v>86</v>
      </c>
      <c r="X44" s="41" t="s">
        <v>86</v>
      </c>
      <c r="Y44" s="63"/>
      <c r="Z44" s="63"/>
    </row>
    <row r="45" spans="1:30" s="74" customFormat="1" ht="21.95" customHeight="1" x14ac:dyDescent="0.35">
      <c r="A45" s="49"/>
      <c r="B45" s="64" t="s">
        <v>92</v>
      </c>
      <c r="C45" s="49"/>
      <c r="D45" s="49"/>
      <c r="E45" s="49"/>
      <c r="F45" s="65"/>
      <c r="G45" s="66"/>
      <c r="H45" s="67"/>
      <c r="I45" s="68"/>
      <c r="J45" s="68"/>
      <c r="K45" s="69">
        <f>SUM(K36:K44)</f>
        <v>41447.65</v>
      </c>
      <c r="L45" s="69">
        <f>SUM(L36:L44)</f>
        <v>33488.74</v>
      </c>
      <c r="M45" s="69">
        <f>SUM(M36:M44)</f>
        <v>26798.699999999997</v>
      </c>
      <c r="N45" s="69">
        <f>SUM(N36:N44)</f>
        <v>813</v>
      </c>
      <c r="O45" s="70">
        <f>'Разд 2'!C33</f>
        <v>88633281.172104999</v>
      </c>
      <c r="P45" s="71"/>
      <c r="Q45" s="71"/>
      <c r="R45" s="71"/>
      <c r="S45" s="70">
        <f t="shared" si="2"/>
        <v>88633281.172104999</v>
      </c>
      <c r="T45" s="72"/>
      <c r="U45" s="67">
        <f>SUM(U36:U44)</f>
        <v>20365.680533934043</v>
      </c>
      <c r="V45" s="67"/>
      <c r="W45" s="53"/>
      <c r="X45" s="53"/>
      <c r="Y45" s="73"/>
      <c r="Z45" s="73"/>
    </row>
    <row r="46" spans="1:30" s="48" customFormat="1" ht="21.95" customHeight="1" x14ac:dyDescent="0.3">
      <c r="A46" s="194">
        <v>2022</v>
      </c>
      <c r="B46" s="195"/>
      <c r="C46" s="195"/>
      <c r="D46" s="195"/>
      <c r="E46" s="195"/>
      <c r="F46" s="195"/>
      <c r="G46" s="195"/>
      <c r="H46" s="195"/>
      <c r="I46" s="195"/>
      <c r="J46" s="195"/>
      <c r="K46" s="195"/>
      <c r="L46" s="195"/>
      <c r="M46" s="195"/>
      <c r="N46" s="195"/>
      <c r="O46" s="195"/>
      <c r="P46" s="195"/>
      <c r="Q46" s="195"/>
      <c r="R46" s="195"/>
      <c r="S46" s="195"/>
      <c r="T46" s="195"/>
      <c r="U46" s="195"/>
      <c r="V46" s="195"/>
      <c r="W46" s="195"/>
      <c r="X46" s="196"/>
      <c r="Y46" s="75"/>
      <c r="Z46" s="75"/>
    </row>
    <row r="47" spans="1:30" s="77" customFormat="1" ht="21.95" customHeight="1" x14ac:dyDescent="0.3">
      <c r="A47" s="33">
        <v>1</v>
      </c>
      <c r="B47" s="34" t="str">
        <f>'[1]раздел 2 н'!B35</f>
        <v>пр. Ленина, д. 19а</v>
      </c>
      <c r="C47" s="35" t="s">
        <v>79</v>
      </c>
      <c r="D47" s="35" t="s">
        <v>80</v>
      </c>
      <c r="E47" s="35"/>
      <c r="F47" s="35">
        <v>1954</v>
      </c>
      <c r="G47" s="35">
        <v>2018</v>
      </c>
      <c r="H47" s="35" t="s">
        <v>81</v>
      </c>
      <c r="I47" s="35">
        <v>4</v>
      </c>
      <c r="J47" s="35">
        <v>3</v>
      </c>
      <c r="K47" s="39">
        <v>2444.6</v>
      </c>
      <c r="L47" s="36">
        <v>2070.1</v>
      </c>
      <c r="M47" s="47">
        <v>2070.1</v>
      </c>
      <c r="N47" s="39">
        <v>56</v>
      </c>
      <c r="O47" s="39">
        <f>'Разд 2'!C35</f>
        <v>1586852.64</v>
      </c>
      <c r="P47" s="38">
        <v>0</v>
      </c>
      <c r="Q47" s="38">
        <v>0</v>
      </c>
      <c r="R47" s="38">
        <v>0</v>
      </c>
      <c r="S47" s="36">
        <f t="shared" ref="S47:S52" si="4">O47</f>
        <v>1586852.64</v>
      </c>
      <c r="T47" s="38">
        <v>0</v>
      </c>
      <c r="U47" s="39">
        <f>S47/L47</f>
        <v>766.55844645186221</v>
      </c>
      <c r="V47" s="39">
        <v>12634.74</v>
      </c>
      <c r="W47" s="76" t="s">
        <v>93</v>
      </c>
      <c r="X47" s="43" t="s">
        <v>93</v>
      </c>
      <c r="Y47" s="63"/>
      <c r="Z47" s="63"/>
      <c r="AA47" s="48"/>
      <c r="AB47" s="48"/>
      <c r="AC47" s="48"/>
      <c r="AD47" s="48"/>
    </row>
    <row r="48" spans="1:30" s="77" customFormat="1" ht="21.95" customHeight="1" x14ac:dyDescent="0.3">
      <c r="A48" s="33">
        <v>2</v>
      </c>
      <c r="B48" s="34" t="s">
        <v>43</v>
      </c>
      <c r="C48" s="35" t="s">
        <v>79</v>
      </c>
      <c r="D48" s="35" t="s">
        <v>80</v>
      </c>
      <c r="E48" s="35"/>
      <c r="F48" s="35">
        <v>1959</v>
      </c>
      <c r="G48" s="35"/>
      <c r="H48" s="35" t="s">
        <v>81</v>
      </c>
      <c r="I48" s="35">
        <v>5</v>
      </c>
      <c r="J48" s="35">
        <v>3</v>
      </c>
      <c r="K48" s="39">
        <v>3234.7</v>
      </c>
      <c r="L48" s="36">
        <v>2537.8000000000002</v>
      </c>
      <c r="M48" s="47">
        <v>2537.8000000000002</v>
      </c>
      <c r="N48" s="39">
        <v>89</v>
      </c>
      <c r="O48" s="39">
        <f>'Разд 2'!C36</f>
        <v>8648782.5565400012</v>
      </c>
      <c r="P48" s="38">
        <v>0</v>
      </c>
      <c r="Q48" s="38">
        <v>0</v>
      </c>
      <c r="R48" s="38">
        <v>0</v>
      </c>
      <c r="S48" s="36">
        <f t="shared" si="4"/>
        <v>8648782.5565400012</v>
      </c>
      <c r="T48" s="38">
        <v>0</v>
      </c>
      <c r="U48" s="39">
        <f>S48/L48</f>
        <v>3407.9843000000001</v>
      </c>
      <c r="V48" s="39">
        <v>11371.98</v>
      </c>
      <c r="W48" s="76" t="s">
        <v>93</v>
      </c>
      <c r="X48" s="43" t="s">
        <v>93</v>
      </c>
      <c r="Y48" s="63"/>
      <c r="Z48" s="63"/>
      <c r="AA48" s="48"/>
      <c r="AB48" s="48"/>
      <c r="AC48" s="48"/>
      <c r="AD48" s="48"/>
    </row>
    <row r="49" spans="1:30" s="77" customFormat="1" ht="21.95" customHeight="1" x14ac:dyDescent="0.3">
      <c r="A49" s="33">
        <v>3</v>
      </c>
      <c r="B49" s="61" t="str">
        <f>'[1]раздел 2 н'!B37</f>
        <v>ул. Хибиногорская, д. 27</v>
      </c>
      <c r="C49" s="35" t="s">
        <v>79</v>
      </c>
      <c r="D49" s="35" t="s">
        <v>80</v>
      </c>
      <c r="E49" s="35"/>
      <c r="F49" s="35">
        <v>1959</v>
      </c>
      <c r="G49" s="35"/>
      <c r="H49" s="56" t="s">
        <v>81</v>
      </c>
      <c r="I49" s="56">
        <v>4</v>
      </c>
      <c r="J49" s="56">
        <v>4</v>
      </c>
      <c r="K49" s="57">
        <v>4072.5</v>
      </c>
      <c r="L49" s="58">
        <v>3705.3</v>
      </c>
      <c r="M49" s="59">
        <v>3137</v>
      </c>
      <c r="N49" s="57">
        <v>97</v>
      </c>
      <c r="O49" s="39">
        <f>'Разд 2'!C37</f>
        <v>22472496.102735002</v>
      </c>
      <c r="P49" s="38">
        <v>0</v>
      </c>
      <c r="Q49" s="38">
        <v>0</v>
      </c>
      <c r="R49" s="38">
        <v>0</v>
      </c>
      <c r="S49" s="36">
        <f t="shared" si="4"/>
        <v>22472496.102735002</v>
      </c>
      <c r="T49" s="38">
        <v>0</v>
      </c>
      <c r="U49" s="39">
        <f>S49/L49</f>
        <v>6064.9599500000004</v>
      </c>
      <c r="V49" s="39">
        <v>12634.74</v>
      </c>
      <c r="W49" s="76" t="s">
        <v>93</v>
      </c>
      <c r="X49" s="43" t="s">
        <v>93</v>
      </c>
      <c r="Y49" s="63"/>
      <c r="Z49" s="63"/>
      <c r="AA49" s="48"/>
      <c r="AB49" s="48"/>
      <c r="AC49" s="48"/>
      <c r="AD49" s="48"/>
    </row>
    <row r="50" spans="1:30" s="77" customFormat="1" ht="21.95" customHeight="1" x14ac:dyDescent="0.3">
      <c r="A50" s="33">
        <v>4</v>
      </c>
      <c r="B50" s="34" t="s">
        <v>46</v>
      </c>
      <c r="C50" s="35" t="s">
        <v>79</v>
      </c>
      <c r="D50" s="35" t="s">
        <v>80</v>
      </c>
      <c r="E50" s="35"/>
      <c r="F50" s="33">
        <v>1956</v>
      </c>
      <c r="G50" s="35">
        <v>2010</v>
      </c>
      <c r="H50" s="56" t="s">
        <v>81</v>
      </c>
      <c r="I50" s="56">
        <v>5</v>
      </c>
      <c r="J50" s="56">
        <v>4</v>
      </c>
      <c r="K50" s="57">
        <v>4460.45</v>
      </c>
      <c r="L50" s="58">
        <v>3708.94</v>
      </c>
      <c r="M50" s="59">
        <v>3338.6</v>
      </c>
      <c r="N50" s="60">
        <v>75</v>
      </c>
      <c r="O50" s="39">
        <f>'Разд 2'!C38</f>
        <v>12640009.289642001</v>
      </c>
      <c r="P50" s="38">
        <v>0</v>
      </c>
      <c r="Q50" s="38">
        <v>0</v>
      </c>
      <c r="R50" s="38">
        <v>0</v>
      </c>
      <c r="S50" s="36">
        <f t="shared" si="4"/>
        <v>12640009.289642001</v>
      </c>
      <c r="T50" s="38">
        <v>0</v>
      </c>
      <c r="U50" s="39">
        <f>S50/L50</f>
        <v>3407.9843000000001</v>
      </c>
      <c r="V50" s="39">
        <v>11371.98</v>
      </c>
      <c r="W50" s="76" t="s">
        <v>93</v>
      </c>
      <c r="X50" s="43" t="s">
        <v>93</v>
      </c>
      <c r="Y50" s="63"/>
      <c r="Z50" s="63"/>
      <c r="AA50" s="48"/>
      <c r="AB50" s="48"/>
      <c r="AC50" s="48"/>
      <c r="AD50" s="48"/>
    </row>
    <row r="51" spans="1:30" s="77" customFormat="1" ht="21.95" customHeight="1" x14ac:dyDescent="0.3">
      <c r="A51" s="33">
        <v>5</v>
      </c>
      <c r="B51" s="34" t="s">
        <v>32</v>
      </c>
      <c r="C51" s="35" t="s">
        <v>79</v>
      </c>
      <c r="D51" s="35" t="s">
        <v>80</v>
      </c>
      <c r="E51" s="35"/>
      <c r="F51" s="33">
        <v>1957</v>
      </c>
      <c r="G51" s="35"/>
      <c r="H51" s="56" t="s">
        <v>81</v>
      </c>
      <c r="I51" s="56">
        <v>4</v>
      </c>
      <c r="J51" s="56">
        <v>4</v>
      </c>
      <c r="K51" s="160">
        <v>3685</v>
      </c>
      <c r="L51" s="160">
        <v>3629</v>
      </c>
      <c r="M51" s="160">
        <v>2996.3</v>
      </c>
      <c r="N51" s="160">
        <v>84</v>
      </c>
      <c r="O51" s="39">
        <f>'Разд 2'!C39</f>
        <v>22009739.658550002</v>
      </c>
      <c r="P51" s="38"/>
      <c r="Q51" s="38"/>
      <c r="R51" s="38"/>
      <c r="S51" s="36">
        <f>O51</f>
        <v>22009739.658550002</v>
      </c>
      <c r="T51" s="38"/>
      <c r="U51" s="39">
        <f>S51/L51</f>
        <v>6064.9599500000004</v>
      </c>
      <c r="V51" s="39">
        <v>12634.74</v>
      </c>
      <c r="W51" s="76" t="s">
        <v>93</v>
      </c>
      <c r="X51" s="43" t="s">
        <v>93</v>
      </c>
      <c r="Y51" s="63"/>
      <c r="Z51" s="63"/>
      <c r="AA51" s="48"/>
      <c r="AB51" s="48"/>
      <c r="AC51" s="48"/>
      <c r="AD51" s="48"/>
    </row>
    <row r="52" spans="1:30" ht="21.95" customHeight="1" x14ac:dyDescent="0.35">
      <c r="A52" s="49"/>
      <c r="B52" s="50" t="s">
        <v>94</v>
      </c>
      <c r="C52" s="49"/>
      <c r="D52" s="49"/>
      <c r="E52" s="49"/>
      <c r="F52" s="49"/>
      <c r="G52" s="49"/>
      <c r="H52" s="49"/>
      <c r="I52" s="49"/>
      <c r="J52" s="49"/>
      <c r="K52" s="67">
        <f>SUM(K47:K50)</f>
        <v>14212.25</v>
      </c>
      <c r="L52" s="67">
        <f>SUM(L47:L50)</f>
        <v>12022.140000000001</v>
      </c>
      <c r="M52" s="67">
        <f>SUM(M47:M50)</f>
        <v>11083.5</v>
      </c>
      <c r="N52" s="67">
        <f>SUM(N47:N50)</f>
        <v>317</v>
      </c>
      <c r="O52" s="67">
        <f>'Разд 2'!C40</f>
        <v>67357880.247467011</v>
      </c>
      <c r="P52" s="67"/>
      <c r="Q52" s="67"/>
      <c r="R52" s="67"/>
      <c r="S52" s="67">
        <f t="shared" si="4"/>
        <v>67357880.247467011</v>
      </c>
      <c r="T52" s="67"/>
      <c r="U52" s="67">
        <f>SUM(U47:U51)</f>
        <v>19712.446946451862</v>
      </c>
      <c r="V52" s="67"/>
      <c r="W52" s="65"/>
      <c r="X52" s="65"/>
      <c r="Y52" s="78"/>
      <c r="Z52" s="78"/>
    </row>
    <row r="53" spans="1:30" ht="18.75" x14ac:dyDescent="0.3">
      <c r="A53" s="199"/>
      <c r="B53" s="199"/>
      <c r="C53" s="199"/>
      <c r="D53" s="199"/>
      <c r="E53" s="199"/>
      <c r="F53" s="199"/>
      <c r="G53" s="199"/>
      <c r="H53" s="199"/>
      <c r="I53" s="199"/>
      <c r="J53" s="199"/>
      <c r="K53" s="199"/>
      <c r="L53" s="199"/>
      <c r="M53" s="199"/>
      <c r="N53" s="199"/>
      <c r="O53" s="199"/>
      <c r="P53" s="199"/>
      <c r="Q53" s="199"/>
      <c r="R53" s="199"/>
      <c r="S53" s="199"/>
      <c r="T53" s="199"/>
      <c r="U53" s="199"/>
      <c r="V53" s="199"/>
      <c r="W53" s="199"/>
      <c r="X53" s="79"/>
      <c r="Y53" s="63"/>
      <c r="Z53" s="80"/>
      <c r="AA53" s="80"/>
    </row>
    <row r="54" spans="1:30" ht="39.75" customHeight="1" x14ac:dyDescent="0.3">
      <c r="A54" s="81"/>
      <c r="B54" s="82"/>
      <c r="C54" s="82"/>
      <c r="D54" s="82"/>
      <c r="E54" s="82"/>
      <c r="F54" s="81"/>
      <c r="G54" s="81"/>
      <c r="H54" s="83"/>
      <c r="I54" s="81"/>
      <c r="J54" s="81"/>
      <c r="K54" s="84"/>
      <c r="L54" s="84"/>
      <c r="M54" s="85"/>
      <c r="N54" s="84"/>
      <c r="O54" s="86"/>
      <c r="P54" s="86"/>
      <c r="Q54" s="86"/>
      <c r="R54" s="86"/>
      <c r="S54" s="86"/>
      <c r="T54" s="80"/>
      <c r="U54" s="87"/>
      <c r="V54" s="86"/>
      <c r="W54" s="88"/>
      <c r="X54" s="88"/>
      <c r="Y54" s="63"/>
      <c r="Z54" s="80"/>
      <c r="AA54" s="80"/>
    </row>
    <row r="55" spans="1:30" s="48" customFormat="1" ht="18.75" x14ac:dyDescent="0.3">
      <c r="A55" s="81"/>
      <c r="B55" s="75"/>
      <c r="C55" s="89"/>
      <c r="D55" s="89"/>
      <c r="E55" s="75"/>
      <c r="F55" s="81"/>
      <c r="G55" s="81"/>
      <c r="H55" s="86"/>
      <c r="I55" s="81"/>
      <c r="J55" s="81"/>
      <c r="K55" s="90"/>
      <c r="L55" s="90"/>
      <c r="M55" s="90"/>
      <c r="N55" s="90"/>
      <c r="O55" s="91"/>
      <c r="P55" s="86"/>
      <c r="Q55" s="86"/>
      <c r="R55" s="86"/>
      <c r="S55" s="91"/>
      <c r="T55" s="80"/>
      <c r="U55" s="87"/>
      <c r="V55" s="86"/>
      <c r="W55" s="88"/>
      <c r="X55" s="88"/>
      <c r="Y55" s="63"/>
      <c r="Z55" s="80"/>
      <c r="AA55" s="80"/>
    </row>
    <row r="56" spans="1:30" s="48" customFormat="1" ht="18.75" x14ac:dyDescent="0.3">
      <c r="A56" s="81"/>
      <c r="B56" s="92"/>
      <c r="C56" s="89"/>
      <c r="D56" s="89"/>
      <c r="E56" s="92"/>
      <c r="F56" s="81"/>
      <c r="G56" s="81"/>
      <c r="H56" s="86"/>
      <c r="I56" s="81"/>
      <c r="J56" s="81"/>
      <c r="K56" s="81"/>
      <c r="L56" s="81"/>
      <c r="M56" s="81"/>
      <c r="N56" s="81"/>
      <c r="O56" s="91"/>
      <c r="P56" s="86"/>
      <c r="Q56" s="86"/>
      <c r="R56" s="86"/>
      <c r="S56" s="91"/>
      <c r="T56" s="80"/>
      <c r="U56" s="87"/>
      <c r="V56" s="86"/>
      <c r="W56" s="88"/>
      <c r="X56" s="88"/>
      <c r="Y56" s="63"/>
      <c r="Z56" s="80"/>
      <c r="AA56" s="80"/>
    </row>
    <row r="57" spans="1:30" s="48" customFormat="1" ht="18.75" x14ac:dyDescent="0.3">
      <c r="A57" s="81"/>
      <c r="B57" s="92"/>
      <c r="C57" s="89"/>
      <c r="D57" s="89"/>
      <c r="E57" s="92"/>
      <c r="F57" s="81"/>
      <c r="G57" s="81"/>
      <c r="H57" s="86"/>
      <c r="I57" s="81"/>
      <c r="J57" s="81"/>
      <c r="K57" s="93"/>
      <c r="L57" s="93"/>
      <c r="M57" s="93"/>
      <c r="N57" s="94"/>
      <c r="O57" s="95"/>
      <c r="P57" s="86"/>
      <c r="Q57" s="86"/>
      <c r="R57" s="86"/>
      <c r="S57" s="95"/>
      <c r="T57" s="80"/>
      <c r="U57" s="87"/>
      <c r="V57" s="86"/>
      <c r="W57" s="88"/>
      <c r="X57" s="88"/>
      <c r="Y57" s="63"/>
      <c r="Z57" s="80"/>
      <c r="AA57" s="80"/>
    </row>
    <row r="58" spans="1:30" s="48" customFormat="1" ht="18.75" x14ac:dyDescent="0.3">
      <c r="A58" s="81"/>
      <c r="B58" s="92"/>
      <c r="C58" s="89"/>
      <c r="D58" s="89"/>
      <c r="E58" s="92"/>
      <c r="F58" s="81"/>
      <c r="G58" s="81"/>
      <c r="H58" s="86"/>
      <c r="I58" s="81"/>
      <c r="J58" s="81"/>
      <c r="K58" s="86"/>
      <c r="L58" s="86"/>
      <c r="M58" s="86"/>
      <c r="N58" s="81"/>
      <c r="O58" s="91"/>
      <c r="P58" s="86"/>
      <c r="Q58" s="86"/>
      <c r="R58" s="86"/>
      <c r="S58" s="91"/>
      <c r="T58" s="80"/>
      <c r="U58" s="87"/>
      <c r="V58" s="86"/>
      <c r="W58" s="88"/>
      <c r="X58" s="88"/>
      <c r="Y58" s="63"/>
      <c r="Z58" s="80"/>
      <c r="AA58" s="80"/>
    </row>
    <row r="59" spans="1:30" s="48" customFormat="1" ht="18.75" x14ac:dyDescent="0.3">
      <c r="A59" s="81"/>
      <c r="B59" s="92"/>
      <c r="C59" s="89"/>
      <c r="D59" s="89"/>
      <c r="E59" s="92"/>
      <c r="F59" s="81"/>
      <c r="G59" s="81"/>
      <c r="H59" s="86"/>
      <c r="I59" s="81"/>
      <c r="J59" s="81"/>
      <c r="K59" s="96"/>
      <c r="L59" s="96"/>
      <c r="M59" s="96"/>
      <c r="N59" s="96"/>
      <c r="O59" s="91"/>
      <c r="P59" s="86"/>
      <c r="Q59" s="86"/>
      <c r="R59" s="86"/>
      <c r="S59" s="91"/>
      <c r="T59" s="80"/>
      <c r="U59" s="87"/>
      <c r="V59" s="86"/>
      <c r="W59" s="88"/>
      <c r="X59" s="88"/>
      <c r="Y59" s="63"/>
      <c r="Z59" s="80"/>
      <c r="AA59" s="80"/>
    </row>
    <row r="60" spans="1:30" ht="18.75" x14ac:dyDescent="0.3">
      <c r="A60" s="81"/>
      <c r="B60" s="92"/>
      <c r="C60" s="89"/>
      <c r="D60" s="89"/>
      <c r="E60" s="92"/>
      <c r="F60" s="81"/>
      <c r="G60" s="81"/>
      <c r="H60" s="86"/>
      <c r="I60" s="81"/>
      <c r="J60" s="81"/>
      <c r="K60" s="96"/>
      <c r="L60" s="96"/>
      <c r="M60" s="96"/>
      <c r="N60" s="96"/>
      <c r="O60" s="97"/>
      <c r="P60" s="86"/>
      <c r="Q60" s="86"/>
      <c r="R60" s="86"/>
      <c r="S60" s="95"/>
      <c r="T60" s="80"/>
      <c r="U60" s="87"/>
      <c r="V60" s="86"/>
      <c r="W60" s="88"/>
      <c r="X60" s="88"/>
      <c r="Y60" s="63"/>
      <c r="Z60" s="80"/>
      <c r="AA60" s="80"/>
    </row>
    <row r="61" spans="1:30" s="48" customFormat="1" ht="18.75" x14ac:dyDescent="0.3">
      <c r="A61" s="81"/>
      <c r="B61" s="92"/>
      <c r="C61" s="89"/>
      <c r="D61" s="89"/>
      <c r="E61" s="92"/>
      <c r="F61" s="81"/>
      <c r="G61" s="81"/>
      <c r="H61" s="86"/>
      <c r="I61" s="81"/>
      <c r="J61" s="81"/>
      <c r="K61" s="96"/>
      <c r="L61" s="96"/>
      <c r="M61" s="96"/>
      <c r="N61" s="96"/>
      <c r="O61" s="91"/>
      <c r="P61" s="86"/>
      <c r="Q61" s="86"/>
      <c r="R61" s="86"/>
      <c r="S61" s="91"/>
      <c r="T61" s="80"/>
      <c r="U61" s="87"/>
      <c r="V61" s="86"/>
      <c r="W61" s="88"/>
      <c r="X61" s="88"/>
      <c r="Y61" s="63"/>
      <c r="Z61" s="80"/>
      <c r="AA61" s="80"/>
    </row>
    <row r="62" spans="1:30" s="48" customFormat="1" ht="18.75" x14ac:dyDescent="0.3">
      <c r="A62" s="81"/>
      <c r="B62" s="92"/>
      <c r="C62" s="89"/>
      <c r="D62" s="89"/>
      <c r="E62" s="89"/>
      <c r="F62" s="81"/>
      <c r="G62" s="81"/>
      <c r="H62" s="86"/>
      <c r="I62" s="81"/>
      <c r="J62" s="81"/>
      <c r="K62" s="86"/>
      <c r="L62" s="86"/>
      <c r="M62" s="86"/>
      <c r="N62" s="81"/>
      <c r="O62" s="95"/>
      <c r="P62" s="86"/>
      <c r="Q62" s="86"/>
      <c r="R62" s="86"/>
      <c r="S62" s="95"/>
      <c r="T62" s="80"/>
      <c r="U62" s="87"/>
      <c r="V62" s="86"/>
      <c r="W62" s="88"/>
      <c r="X62" s="88"/>
      <c r="Y62" s="63"/>
      <c r="Z62" s="80"/>
      <c r="AA62" s="80"/>
    </row>
    <row r="63" spans="1:30" ht="19.5" x14ac:dyDescent="0.35">
      <c r="A63" s="200"/>
      <c r="B63" s="200"/>
      <c r="C63" s="98"/>
      <c r="D63" s="98"/>
      <c r="E63" s="98"/>
      <c r="F63" s="92"/>
      <c r="G63" s="92"/>
      <c r="H63" s="99"/>
      <c r="I63" s="99"/>
      <c r="J63" s="99"/>
      <c r="K63" s="100"/>
      <c r="L63" s="100"/>
      <c r="M63" s="100"/>
      <c r="N63" s="100"/>
      <c r="O63" s="101"/>
      <c r="P63" s="101"/>
      <c r="Q63" s="101"/>
      <c r="R63" s="101"/>
      <c r="S63" s="102"/>
      <c r="T63" s="80"/>
      <c r="U63" s="87"/>
      <c r="V63" s="81"/>
      <c r="W63" s="92"/>
      <c r="X63" s="92"/>
      <c r="Y63" s="63"/>
      <c r="Z63" s="80"/>
      <c r="AA63" s="80"/>
    </row>
    <row r="64" spans="1:30" ht="18.75" x14ac:dyDescent="0.3">
      <c r="A64" s="92"/>
      <c r="B64" s="92"/>
      <c r="C64" s="92"/>
      <c r="D64" s="92"/>
      <c r="E64" s="92"/>
      <c r="F64" s="92"/>
      <c r="G64" s="92"/>
      <c r="H64" s="92"/>
      <c r="I64" s="92"/>
      <c r="J64" s="92"/>
      <c r="K64" s="92"/>
      <c r="L64" s="92"/>
      <c r="M64" s="92"/>
      <c r="N64" s="92"/>
      <c r="O64" s="92"/>
      <c r="P64" s="92"/>
      <c r="Q64" s="92"/>
      <c r="R64" s="92"/>
      <c r="S64" s="92"/>
      <c r="T64" s="92"/>
      <c r="U64" s="92"/>
      <c r="V64" s="92"/>
      <c r="W64" s="92"/>
      <c r="X64" s="92"/>
      <c r="Y64" s="80"/>
      <c r="Z64" s="80"/>
      <c r="AA64" s="80"/>
    </row>
    <row r="65" spans="1:27" s="48" customFormat="1" ht="18.75" x14ac:dyDescent="0.3">
      <c r="A65" s="81"/>
      <c r="B65" s="92"/>
      <c r="C65" s="89"/>
      <c r="D65" s="89"/>
      <c r="E65" s="89"/>
      <c r="F65" s="81"/>
      <c r="G65" s="81"/>
      <c r="H65" s="86"/>
      <c r="I65" s="81"/>
      <c r="J65" s="81"/>
      <c r="K65" s="81"/>
      <c r="L65" s="81"/>
      <c r="M65" s="81"/>
      <c r="N65" s="81"/>
      <c r="O65" s="91"/>
      <c r="P65" s="86"/>
      <c r="Q65" s="86"/>
      <c r="R65" s="86"/>
      <c r="S65" s="91"/>
      <c r="T65" s="80"/>
      <c r="U65" s="87"/>
      <c r="V65" s="87"/>
      <c r="W65" s="88"/>
      <c r="X65" s="88"/>
      <c r="Y65" s="63"/>
      <c r="Z65" s="63"/>
      <c r="AA65" s="80"/>
    </row>
    <row r="66" spans="1:27" ht="18.75" x14ac:dyDescent="0.3">
      <c r="A66" s="81"/>
      <c r="B66" s="92"/>
      <c r="C66" s="89"/>
      <c r="D66" s="89"/>
      <c r="E66" s="89"/>
      <c r="F66" s="81"/>
      <c r="G66" s="81"/>
      <c r="H66" s="86"/>
      <c r="I66" s="81"/>
      <c r="J66" s="81"/>
      <c r="K66" s="86"/>
      <c r="L66" s="86"/>
      <c r="M66" s="86"/>
      <c r="N66" s="103"/>
      <c r="O66" s="91"/>
      <c r="P66" s="86"/>
      <c r="Q66" s="86"/>
      <c r="R66" s="86"/>
      <c r="S66" s="86"/>
      <c r="T66" s="80"/>
      <c r="U66" s="87"/>
      <c r="V66" s="86"/>
      <c r="W66" s="88"/>
      <c r="X66" s="88"/>
      <c r="Y66" s="63"/>
      <c r="Z66" s="63"/>
      <c r="AA66" s="80"/>
    </row>
    <row r="67" spans="1:27" ht="18.75" x14ac:dyDescent="0.3">
      <c r="A67" s="81"/>
      <c r="B67" s="104"/>
      <c r="C67" s="89"/>
      <c r="D67" s="89"/>
      <c r="E67" s="89"/>
      <c r="F67" s="103"/>
      <c r="G67" s="105"/>
      <c r="H67" s="86"/>
      <c r="I67" s="103"/>
      <c r="J67" s="103"/>
      <c r="K67" s="106"/>
      <c r="L67" s="106"/>
      <c r="M67" s="106"/>
      <c r="N67" s="103"/>
      <c r="O67" s="86"/>
      <c r="P67" s="86"/>
      <c r="Q67" s="86"/>
      <c r="R67" s="86"/>
      <c r="S67" s="86"/>
      <c r="T67" s="80"/>
      <c r="U67" s="86"/>
      <c r="V67" s="86"/>
      <c r="W67" s="88"/>
      <c r="X67" s="81"/>
      <c r="Y67" s="63"/>
      <c r="Z67" s="63"/>
      <c r="AA67" s="80"/>
    </row>
    <row r="68" spans="1:27" ht="18.75" x14ac:dyDescent="0.3">
      <c r="A68" s="81"/>
      <c r="B68" s="107"/>
      <c r="C68" s="89"/>
      <c r="D68" s="89"/>
      <c r="E68" s="89"/>
      <c r="F68" s="103"/>
      <c r="G68" s="105"/>
      <c r="H68" s="86"/>
      <c r="I68" s="103"/>
      <c r="J68" s="103"/>
      <c r="K68" s="86"/>
      <c r="L68" s="86"/>
      <c r="M68" s="86"/>
      <c r="N68" s="103"/>
      <c r="O68" s="86"/>
      <c r="P68" s="86"/>
      <c r="Q68" s="86"/>
      <c r="R68" s="86"/>
      <c r="S68" s="86"/>
      <c r="T68" s="80"/>
      <c r="U68" s="86"/>
      <c r="V68" s="86"/>
      <c r="W68" s="88"/>
      <c r="X68" s="81"/>
      <c r="Y68" s="63"/>
      <c r="Z68" s="63"/>
      <c r="AA68" s="80"/>
    </row>
    <row r="69" spans="1:27" ht="18.75" x14ac:dyDescent="0.3">
      <c r="A69" s="81"/>
      <c r="B69" s="104"/>
      <c r="C69" s="89"/>
      <c r="D69" s="89"/>
      <c r="E69" s="89"/>
      <c r="F69" s="103"/>
      <c r="G69" s="105"/>
      <c r="H69" s="86"/>
      <c r="I69" s="103"/>
      <c r="J69" s="103"/>
      <c r="K69" s="86"/>
      <c r="L69" s="86"/>
      <c r="M69" s="86"/>
      <c r="N69" s="103"/>
      <c r="O69" s="86"/>
      <c r="P69" s="86"/>
      <c r="Q69" s="86"/>
      <c r="R69" s="86"/>
      <c r="S69" s="86"/>
      <c r="T69" s="80"/>
      <c r="U69" s="86"/>
      <c r="V69" s="86"/>
      <c r="W69" s="88"/>
      <c r="X69" s="81"/>
      <c r="Y69" s="63"/>
      <c r="Z69" s="63"/>
      <c r="AA69" s="80"/>
    </row>
    <row r="70" spans="1:27" ht="18.75" x14ac:dyDescent="0.3">
      <c r="A70" s="81"/>
      <c r="B70" s="92"/>
      <c r="C70" s="89"/>
      <c r="D70" s="89"/>
      <c r="E70" s="89"/>
      <c r="F70" s="81"/>
      <c r="G70" s="81"/>
      <c r="H70" s="86"/>
      <c r="I70" s="81"/>
      <c r="J70" s="81"/>
      <c r="K70" s="86"/>
      <c r="L70" s="86"/>
      <c r="M70" s="86"/>
      <c r="N70" s="81"/>
      <c r="O70" s="108"/>
      <c r="P70" s="86"/>
      <c r="Q70" s="86"/>
      <c r="R70" s="86"/>
      <c r="S70" s="108"/>
      <c r="T70" s="80"/>
      <c r="U70" s="87"/>
      <c r="V70" s="86"/>
      <c r="W70" s="88"/>
      <c r="X70" s="88"/>
      <c r="Y70" s="63"/>
      <c r="Z70" s="63"/>
      <c r="AA70" s="80"/>
    </row>
    <row r="71" spans="1:27" ht="18.75" x14ac:dyDescent="0.3">
      <c r="A71" s="81"/>
      <c r="B71" s="104"/>
      <c r="C71" s="89"/>
      <c r="D71" s="89"/>
      <c r="E71" s="89"/>
      <c r="F71" s="103"/>
      <c r="G71" s="105"/>
      <c r="H71" s="86"/>
      <c r="I71" s="103"/>
      <c r="J71" s="103"/>
      <c r="K71" s="86"/>
      <c r="L71" s="86"/>
      <c r="M71" s="86"/>
      <c r="N71" s="103"/>
      <c r="O71" s="86"/>
      <c r="P71" s="86"/>
      <c r="Q71" s="86"/>
      <c r="R71" s="86"/>
      <c r="S71" s="86"/>
      <c r="T71" s="80"/>
      <c r="U71" s="86"/>
      <c r="V71" s="86"/>
      <c r="W71" s="88"/>
      <c r="X71" s="81"/>
      <c r="Y71" s="63"/>
      <c r="Z71" s="63"/>
      <c r="AA71" s="80"/>
    </row>
    <row r="72" spans="1:27" ht="19.5" x14ac:dyDescent="0.35">
      <c r="A72" s="200"/>
      <c r="B72" s="200"/>
      <c r="C72" s="101"/>
      <c r="D72" s="101"/>
      <c r="E72" s="101"/>
      <c r="F72" s="92"/>
      <c r="G72" s="92"/>
      <c r="H72" s="99"/>
      <c r="I72" s="99"/>
      <c r="J72" s="99"/>
      <c r="K72" s="100"/>
      <c r="L72" s="100"/>
      <c r="M72" s="100"/>
      <c r="N72" s="100"/>
      <c r="O72" s="101"/>
      <c r="P72" s="101"/>
      <c r="Q72" s="101"/>
      <c r="R72" s="101"/>
      <c r="S72" s="101"/>
      <c r="T72" s="80"/>
      <c r="U72" s="87"/>
      <c r="V72" s="81"/>
      <c r="W72" s="92"/>
      <c r="X72" s="92"/>
      <c r="Y72" s="63"/>
      <c r="Z72" s="80"/>
      <c r="AA72" s="80"/>
    </row>
    <row r="73" spans="1:27" x14ac:dyDescent="0.25">
      <c r="A73" s="80"/>
      <c r="B73" s="80"/>
      <c r="C73" s="80"/>
      <c r="D73" s="80"/>
      <c r="E73" s="80"/>
      <c r="F73" s="80"/>
      <c r="G73" s="80"/>
      <c r="H73" s="80"/>
      <c r="I73" s="80"/>
      <c r="J73" s="80"/>
      <c r="K73" s="80"/>
      <c r="L73" s="80"/>
      <c r="M73" s="80"/>
      <c r="N73" s="80"/>
      <c r="O73" s="80"/>
      <c r="P73" s="80"/>
      <c r="Q73" s="80"/>
      <c r="R73" s="80"/>
      <c r="S73" s="80"/>
      <c r="T73" s="80"/>
      <c r="U73" s="80"/>
      <c r="V73" s="80"/>
      <c r="W73" s="80"/>
      <c r="X73" s="80"/>
      <c r="Y73" s="80"/>
      <c r="Z73" s="80"/>
      <c r="AA73" s="80"/>
    </row>
    <row r="74" spans="1:27" x14ac:dyDescent="0.25">
      <c r="A74" s="80"/>
      <c r="B74" s="80"/>
      <c r="C74" s="80"/>
      <c r="D74" s="80"/>
      <c r="E74" s="80"/>
      <c r="F74" s="80"/>
      <c r="G74" s="80"/>
      <c r="H74" s="80"/>
      <c r="I74" s="80"/>
      <c r="J74" s="80"/>
      <c r="K74" s="80"/>
      <c r="L74" s="80"/>
      <c r="M74" s="80"/>
      <c r="N74" s="80"/>
      <c r="O74" s="80"/>
      <c r="P74" s="80"/>
      <c r="Q74" s="80"/>
      <c r="R74" s="80"/>
      <c r="S74" s="80"/>
      <c r="T74" s="80"/>
      <c r="U74" s="80"/>
      <c r="V74" s="80"/>
      <c r="W74" s="80"/>
      <c r="X74" s="80"/>
      <c r="Y74" s="80"/>
      <c r="Z74" s="80"/>
      <c r="AA74" s="80"/>
    </row>
    <row r="75" spans="1:27" x14ac:dyDescent="0.25">
      <c r="A75" s="80"/>
      <c r="B75" s="80"/>
      <c r="C75" s="80"/>
      <c r="D75" s="80"/>
      <c r="E75" s="80"/>
      <c r="F75" s="80"/>
      <c r="G75" s="80"/>
      <c r="H75" s="80"/>
      <c r="I75" s="80"/>
      <c r="J75" s="80"/>
      <c r="K75" s="80"/>
      <c r="L75" s="80"/>
      <c r="M75" s="80"/>
      <c r="N75" s="80"/>
      <c r="O75" s="80"/>
      <c r="P75" s="80"/>
      <c r="Q75" s="80"/>
      <c r="R75" s="80"/>
      <c r="S75" s="80"/>
      <c r="T75" s="80"/>
      <c r="U75" s="80"/>
      <c r="V75" s="80"/>
      <c r="W75" s="80"/>
      <c r="X75" s="80"/>
      <c r="Y75" s="80"/>
      <c r="Z75" s="80"/>
      <c r="AA75" s="80"/>
    </row>
    <row r="76" spans="1:27" x14ac:dyDescent="0.25">
      <c r="A76" s="80"/>
      <c r="B76" s="80"/>
      <c r="C76" s="80"/>
      <c r="D76" s="80"/>
      <c r="E76" s="80"/>
      <c r="F76" s="80"/>
      <c r="G76" s="80"/>
      <c r="H76" s="80"/>
      <c r="I76" s="80"/>
      <c r="J76" s="80"/>
      <c r="K76" s="80"/>
      <c r="L76" s="80"/>
      <c r="M76" s="80"/>
      <c r="N76" s="80"/>
      <c r="O76" s="80"/>
      <c r="P76" s="80"/>
      <c r="Q76" s="80"/>
      <c r="R76" s="80"/>
      <c r="S76" s="80"/>
      <c r="T76" s="80"/>
      <c r="U76" s="80"/>
      <c r="V76" s="80"/>
      <c r="W76" s="80"/>
      <c r="X76" s="80"/>
      <c r="Y76" s="80"/>
      <c r="Z76" s="80"/>
      <c r="AA76" s="80"/>
    </row>
  </sheetData>
  <mergeCells count="37">
    <mergeCell ref="A53:W53"/>
    <mergeCell ref="A63:B63"/>
    <mergeCell ref="A72:B72"/>
    <mergeCell ref="V18:V19"/>
    <mergeCell ref="W18:W19"/>
    <mergeCell ref="X18:X19"/>
    <mergeCell ref="A21:X21"/>
    <mergeCell ref="A35:X35"/>
    <mergeCell ref="A46:X46"/>
    <mergeCell ref="J18:J19"/>
    <mergeCell ref="K18:K19"/>
    <mergeCell ref="L18:M18"/>
    <mergeCell ref="N18:N19"/>
    <mergeCell ref="O18:T18"/>
    <mergeCell ref="U18:U19"/>
    <mergeCell ref="A17:B17"/>
    <mergeCell ref="F17:S17"/>
    <mergeCell ref="A18:A19"/>
    <mergeCell ref="B18:B19"/>
    <mergeCell ref="C18:C19"/>
    <mergeCell ref="D18:D19"/>
    <mergeCell ref="E18:E19"/>
    <mergeCell ref="F18:G18"/>
    <mergeCell ref="H18:H19"/>
    <mergeCell ref="I18:I19"/>
    <mergeCell ref="B12:W16"/>
    <mergeCell ref="V1:X1"/>
    <mergeCell ref="P2:R2"/>
    <mergeCell ref="T2:X2"/>
    <mergeCell ref="T3:W3"/>
    <mergeCell ref="P4:R4"/>
    <mergeCell ref="S4:W4"/>
    <mergeCell ref="O5:R5"/>
    <mergeCell ref="T5:W5"/>
    <mergeCell ref="S8:X8"/>
    <mergeCell ref="S9:X9"/>
    <mergeCell ref="S10:X10"/>
  </mergeCells>
  <pageMargins left="0.70866141732283472" right="0.70866141732283472" top="0.74803149606299213" bottom="0.74803149606299213" header="0.31496062992125984" footer="0.31496062992125984"/>
  <pageSetup paperSize="9" scale="40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EM46"/>
  <sheetViews>
    <sheetView topLeftCell="A7" zoomScale="40" zoomScaleNormal="40" workbookViewId="0">
      <selection activeCell="E17" sqref="E17"/>
    </sheetView>
  </sheetViews>
  <sheetFormatPr defaultRowHeight="26.25" x14ac:dyDescent="0.4"/>
  <cols>
    <col min="1" max="1" width="10.28515625" style="1" customWidth="1"/>
    <col min="2" max="2" width="50.28515625" style="1" customWidth="1"/>
    <col min="3" max="3" width="37.85546875" style="1" customWidth="1"/>
    <col min="4" max="4" width="36" style="1" customWidth="1"/>
    <col min="5" max="7" width="32.42578125" style="1" bestFit="1" customWidth="1"/>
    <col min="8" max="8" width="35" style="1" customWidth="1"/>
    <col min="9" max="9" width="14.7109375" style="1" bestFit="1" customWidth="1"/>
    <col min="10" max="10" width="32.42578125" style="1" bestFit="1" customWidth="1"/>
    <col min="11" max="11" width="14.42578125" style="1" customWidth="1"/>
    <col min="12" max="12" width="15.140625" style="1" customWidth="1"/>
    <col min="13" max="13" width="14.7109375" style="1" customWidth="1"/>
    <col min="14" max="14" width="24.5703125" style="1" bestFit="1" customWidth="1"/>
    <col min="15" max="15" width="34.5703125" style="1" bestFit="1" customWidth="1"/>
    <col min="16" max="17" width="14.7109375" style="1" bestFit="1" customWidth="1"/>
    <col min="18" max="18" width="25.85546875" style="1" bestFit="1" customWidth="1"/>
    <col min="19" max="19" width="36.28515625" style="1" bestFit="1" customWidth="1"/>
    <col min="20" max="20" width="17.5703125" style="1" customWidth="1"/>
    <col min="21" max="21" width="32.42578125" style="1" bestFit="1" customWidth="1"/>
    <col min="22" max="22" width="34.7109375" style="1" customWidth="1"/>
    <col min="23" max="25" width="14.7109375" style="1" bestFit="1" customWidth="1"/>
    <col min="26" max="26" width="17" style="1" customWidth="1"/>
    <col min="27" max="27" width="17.28515625" style="1" customWidth="1"/>
    <col min="28" max="28" width="32.85546875" style="1" customWidth="1"/>
    <col min="29" max="29" width="30.28515625" style="1" customWidth="1"/>
    <col min="30" max="30" width="39.140625" style="1" customWidth="1"/>
    <col min="31" max="16384" width="9.140625" style="1"/>
  </cols>
  <sheetData>
    <row r="2" spans="1:143" x14ac:dyDescent="0.4">
      <c r="S2" s="201"/>
      <c r="T2" s="201"/>
      <c r="U2" s="201"/>
      <c r="V2" s="201"/>
      <c r="W2" s="201"/>
      <c r="X2" s="201"/>
      <c r="Y2" s="201"/>
      <c r="Z2" s="201"/>
      <c r="AA2" s="201"/>
      <c r="AB2" s="201"/>
    </row>
    <row r="3" spans="1:143" x14ac:dyDescent="0.4">
      <c r="A3" s="202" t="s">
        <v>0</v>
      </c>
      <c r="B3" s="202"/>
      <c r="C3" s="202"/>
      <c r="D3" s="202"/>
      <c r="E3" s="202"/>
      <c r="F3" s="202"/>
      <c r="G3" s="202"/>
      <c r="H3" s="202"/>
      <c r="I3" s="202"/>
      <c r="J3" s="202"/>
      <c r="K3" s="202"/>
      <c r="L3" s="202"/>
      <c r="M3" s="202"/>
      <c r="N3" s="202"/>
      <c r="O3" s="202"/>
      <c r="P3" s="202"/>
      <c r="Q3" s="202"/>
      <c r="R3" s="202"/>
      <c r="S3" s="202"/>
      <c r="T3" s="202"/>
      <c r="U3" s="202"/>
      <c r="V3" s="203"/>
      <c r="W3" s="203"/>
      <c r="X3" s="203"/>
      <c r="Y3" s="203"/>
      <c r="Z3" s="203"/>
      <c r="AA3" s="203"/>
      <c r="AB3" s="203"/>
    </row>
    <row r="4" spans="1:143" x14ac:dyDescent="0.4">
      <c r="A4" s="204" t="s">
        <v>1</v>
      </c>
      <c r="B4" s="204" t="s">
        <v>2</v>
      </c>
      <c r="C4" s="205" t="s">
        <v>3</v>
      </c>
      <c r="D4" s="208" t="s">
        <v>4</v>
      </c>
      <c r="E4" s="208"/>
      <c r="F4" s="208"/>
      <c r="G4" s="208"/>
      <c r="H4" s="208"/>
      <c r="I4" s="208"/>
      <c r="J4" s="208"/>
      <c r="K4" s="208"/>
      <c r="L4" s="208"/>
      <c r="M4" s="208"/>
      <c r="N4" s="208"/>
      <c r="O4" s="208"/>
      <c r="P4" s="208"/>
      <c r="Q4" s="208"/>
      <c r="R4" s="208"/>
      <c r="S4" s="208"/>
      <c r="T4" s="208"/>
      <c r="U4" s="208"/>
      <c r="V4" s="208" t="s">
        <v>5</v>
      </c>
      <c r="W4" s="208"/>
      <c r="X4" s="208"/>
      <c r="Y4" s="208"/>
      <c r="Z4" s="208"/>
      <c r="AA4" s="208"/>
      <c r="AB4" s="208"/>
      <c r="AC4" s="208"/>
    </row>
    <row r="5" spans="1:143" x14ac:dyDescent="0.4">
      <c r="A5" s="204"/>
      <c r="B5" s="204"/>
      <c r="C5" s="206"/>
      <c r="D5" s="209" t="s">
        <v>6</v>
      </c>
      <c r="E5" s="210"/>
      <c r="F5" s="210"/>
      <c r="G5" s="210"/>
      <c r="H5" s="210"/>
      <c r="I5" s="210"/>
      <c r="J5" s="210"/>
      <c r="K5" s="211"/>
      <c r="L5" s="212" t="s">
        <v>7</v>
      </c>
      <c r="M5" s="213"/>
      <c r="N5" s="212" t="s">
        <v>8</v>
      </c>
      <c r="O5" s="213"/>
      <c r="P5" s="212" t="s">
        <v>9</v>
      </c>
      <c r="Q5" s="213"/>
      <c r="R5" s="212" t="s">
        <v>10</v>
      </c>
      <c r="S5" s="213"/>
      <c r="T5" s="212" t="s">
        <v>11</v>
      </c>
      <c r="U5" s="213"/>
      <c r="V5" s="218" t="s">
        <v>12</v>
      </c>
      <c r="W5" s="227" t="s">
        <v>13</v>
      </c>
      <c r="X5" s="228"/>
      <c r="Y5" s="227" t="s">
        <v>14</v>
      </c>
      <c r="Z5" s="228"/>
      <c r="AA5" s="218" t="s">
        <v>15</v>
      </c>
      <c r="AB5" s="218" t="s">
        <v>16</v>
      </c>
      <c r="AC5" s="220" t="s">
        <v>17</v>
      </c>
    </row>
    <row r="6" spans="1:143" ht="314.25" x14ac:dyDescent="0.4">
      <c r="A6" s="204"/>
      <c r="B6" s="204"/>
      <c r="C6" s="207"/>
      <c r="D6" s="6" t="s">
        <v>18</v>
      </c>
      <c r="E6" s="6" t="s">
        <v>19</v>
      </c>
      <c r="F6" s="6" t="s">
        <v>20</v>
      </c>
      <c r="G6" s="6" t="s">
        <v>21</v>
      </c>
      <c r="H6" s="6" t="s">
        <v>22</v>
      </c>
      <c r="I6" s="6" t="s">
        <v>23</v>
      </c>
      <c r="J6" s="6" t="s">
        <v>24</v>
      </c>
      <c r="K6" s="6" t="s">
        <v>25</v>
      </c>
      <c r="L6" s="214"/>
      <c r="M6" s="215"/>
      <c r="N6" s="214"/>
      <c r="O6" s="215"/>
      <c r="P6" s="214"/>
      <c r="Q6" s="215"/>
      <c r="R6" s="214"/>
      <c r="S6" s="215"/>
      <c r="T6" s="214"/>
      <c r="U6" s="215"/>
      <c r="V6" s="219"/>
      <c r="W6" s="214"/>
      <c r="X6" s="215"/>
      <c r="Y6" s="214"/>
      <c r="Z6" s="215"/>
      <c r="AA6" s="219"/>
      <c r="AB6" s="219"/>
      <c r="AC6" s="220"/>
    </row>
    <row r="7" spans="1:143" x14ac:dyDescent="0.4">
      <c r="A7" s="204"/>
      <c r="B7" s="204"/>
      <c r="C7" s="7" t="s">
        <v>26</v>
      </c>
      <c r="D7" s="7" t="s">
        <v>26</v>
      </c>
      <c r="E7" s="7" t="s">
        <v>26</v>
      </c>
      <c r="F7" s="7" t="s">
        <v>26</v>
      </c>
      <c r="G7" s="7" t="s">
        <v>26</v>
      </c>
      <c r="H7" s="7" t="s">
        <v>26</v>
      </c>
      <c r="I7" s="7" t="s">
        <v>26</v>
      </c>
      <c r="J7" s="7" t="s">
        <v>26</v>
      </c>
      <c r="K7" s="7" t="s">
        <v>26</v>
      </c>
      <c r="L7" s="7" t="s">
        <v>27</v>
      </c>
      <c r="M7" s="7" t="s">
        <v>26</v>
      </c>
      <c r="N7" s="7" t="s">
        <v>28</v>
      </c>
      <c r="O7" s="7" t="s">
        <v>26</v>
      </c>
      <c r="P7" s="7" t="s">
        <v>28</v>
      </c>
      <c r="Q7" s="7" t="s">
        <v>26</v>
      </c>
      <c r="R7" s="7" t="s">
        <v>28</v>
      </c>
      <c r="S7" s="7" t="s">
        <v>26</v>
      </c>
      <c r="T7" s="7" t="s">
        <v>29</v>
      </c>
      <c r="U7" s="7" t="s">
        <v>26</v>
      </c>
      <c r="V7" s="7" t="s">
        <v>26</v>
      </c>
      <c r="W7" s="7" t="s">
        <v>28</v>
      </c>
      <c r="X7" s="7" t="s">
        <v>26</v>
      </c>
      <c r="Y7" s="7" t="s">
        <v>28</v>
      </c>
      <c r="Z7" s="7" t="s">
        <v>26</v>
      </c>
      <c r="AA7" s="7" t="s">
        <v>26</v>
      </c>
      <c r="AB7" s="7" t="s">
        <v>30</v>
      </c>
      <c r="AC7" s="8" t="s">
        <v>26</v>
      </c>
    </row>
    <row r="8" spans="1:143" x14ac:dyDescent="0.4">
      <c r="A8" s="9">
        <v>1</v>
      </c>
      <c r="B8" s="9">
        <v>2</v>
      </c>
      <c r="C8" s="9">
        <v>3</v>
      </c>
      <c r="D8" s="9">
        <v>4</v>
      </c>
      <c r="E8" s="9">
        <v>5</v>
      </c>
      <c r="F8" s="9">
        <v>6</v>
      </c>
      <c r="G8" s="9">
        <v>7</v>
      </c>
      <c r="H8" s="9">
        <v>8</v>
      </c>
      <c r="I8" s="9">
        <v>9</v>
      </c>
      <c r="J8" s="9">
        <v>10</v>
      </c>
      <c r="K8" s="9">
        <v>11</v>
      </c>
      <c r="L8" s="9">
        <v>12</v>
      </c>
      <c r="M8" s="9">
        <v>13</v>
      </c>
      <c r="N8" s="9">
        <v>14</v>
      </c>
      <c r="O8" s="9">
        <v>15</v>
      </c>
      <c r="P8" s="9">
        <v>16</v>
      </c>
      <c r="Q8" s="9">
        <v>17</v>
      </c>
      <c r="R8" s="9">
        <v>18</v>
      </c>
      <c r="S8" s="9">
        <v>19</v>
      </c>
      <c r="T8" s="9">
        <v>20</v>
      </c>
      <c r="U8" s="9">
        <v>21</v>
      </c>
      <c r="V8" s="9">
        <v>22</v>
      </c>
      <c r="W8" s="9">
        <v>23</v>
      </c>
      <c r="X8" s="9">
        <v>24</v>
      </c>
      <c r="Y8" s="9">
        <v>25</v>
      </c>
      <c r="Z8" s="9">
        <v>26</v>
      </c>
      <c r="AA8" s="9">
        <v>27</v>
      </c>
      <c r="AB8" s="9">
        <v>28</v>
      </c>
      <c r="AC8" s="10">
        <v>29</v>
      </c>
    </row>
    <row r="9" spans="1:143" x14ac:dyDescent="0.4">
      <c r="A9" s="221">
        <v>2020</v>
      </c>
      <c r="B9" s="222"/>
      <c r="C9" s="222"/>
      <c r="D9" s="222"/>
      <c r="E9" s="222"/>
      <c r="F9" s="222"/>
      <c r="G9" s="222"/>
      <c r="H9" s="222"/>
      <c r="I9" s="222"/>
      <c r="J9" s="222"/>
      <c r="K9" s="222"/>
      <c r="L9" s="222"/>
      <c r="M9" s="222"/>
      <c r="N9" s="222"/>
      <c r="O9" s="222"/>
      <c r="P9" s="222"/>
      <c r="Q9" s="222"/>
      <c r="R9" s="222"/>
      <c r="S9" s="222"/>
      <c r="T9" s="222"/>
      <c r="U9" s="222"/>
      <c r="V9" s="222"/>
      <c r="W9" s="222"/>
      <c r="X9" s="222"/>
      <c r="Y9" s="222"/>
      <c r="Z9" s="222"/>
      <c r="AA9" s="222"/>
      <c r="AB9" s="222"/>
      <c r="AC9" s="223"/>
    </row>
    <row r="10" spans="1:143" s="2" customFormat="1" x14ac:dyDescent="0.4">
      <c r="A10" s="134">
        <v>1</v>
      </c>
      <c r="B10" s="136" t="s">
        <v>31</v>
      </c>
      <c r="C10" s="11">
        <f>SUM(J10+V10+AB10+AC10)</f>
        <v>4303713.466</v>
      </c>
      <c r="D10" s="11">
        <f>E10+F10+G10+H10+I10+J10+K10</f>
        <v>3787647.7760000005</v>
      </c>
      <c r="E10" s="11">
        <v>0</v>
      </c>
      <c r="F10" s="11">
        <v>0</v>
      </c>
      <c r="G10" s="11">
        <v>0</v>
      </c>
      <c r="H10" s="11">
        <v>0</v>
      </c>
      <c r="I10" s="11">
        <v>0</v>
      </c>
      <c r="J10" s="11">
        <f>690.32*'Разд 1'!L22</f>
        <v>3787647.7760000005</v>
      </c>
      <c r="K10" s="11">
        <v>0</v>
      </c>
      <c r="L10" s="11">
        <v>0</v>
      </c>
      <c r="M10" s="11">
        <v>0</v>
      </c>
      <c r="N10" s="11">
        <v>0</v>
      </c>
      <c r="O10" s="11">
        <v>0</v>
      </c>
      <c r="P10" s="11">
        <v>0</v>
      </c>
      <c r="Q10" s="11">
        <v>0</v>
      </c>
      <c r="R10" s="135">
        <v>0</v>
      </c>
      <c r="S10" s="11">
        <v>0</v>
      </c>
      <c r="T10" s="11">
        <v>0</v>
      </c>
      <c r="U10" s="11">
        <v>0</v>
      </c>
      <c r="V10" s="11">
        <v>56814.71</v>
      </c>
      <c r="W10" s="11">
        <v>0</v>
      </c>
      <c r="X10" s="11">
        <v>0</v>
      </c>
      <c r="Y10" s="11">
        <v>0</v>
      </c>
      <c r="Z10" s="11">
        <v>0</v>
      </c>
      <c r="AA10" s="11">
        <v>0</v>
      </c>
      <c r="AB10" s="11">
        <v>437250.98</v>
      </c>
      <c r="AC10" s="11">
        <v>22000</v>
      </c>
      <c r="AD10" s="139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</row>
    <row r="11" spans="1:143" s="2" customFormat="1" x14ac:dyDescent="0.4">
      <c r="A11" s="134">
        <v>2</v>
      </c>
      <c r="B11" s="136" t="s">
        <v>32</v>
      </c>
      <c r="C11" s="11">
        <f>J11+V11+AB11+AC11</f>
        <v>2691594.8292</v>
      </c>
      <c r="D11" s="11">
        <f>J11</f>
        <v>2505171.2800000003</v>
      </c>
      <c r="E11" s="11">
        <v>0</v>
      </c>
      <c r="F11" s="11">
        <v>0</v>
      </c>
      <c r="G11" s="11">
        <v>0</v>
      </c>
      <c r="H11" s="11">
        <v>0</v>
      </c>
      <c r="I11" s="11">
        <v>0</v>
      </c>
      <c r="J11" s="11">
        <f>690.32*'Разд 1'!L23</f>
        <v>2505171.2800000003</v>
      </c>
      <c r="K11" s="11">
        <v>0</v>
      </c>
      <c r="L11" s="11">
        <v>0</v>
      </c>
      <c r="M11" s="11">
        <v>0</v>
      </c>
      <c r="N11" s="135"/>
      <c r="O11" s="3"/>
      <c r="P11" s="11">
        <v>0</v>
      </c>
      <c r="Q11" s="11">
        <v>0</v>
      </c>
      <c r="R11" s="135">
        <v>0</v>
      </c>
      <c r="S11" s="11">
        <v>0</v>
      </c>
      <c r="T11" s="11">
        <v>0</v>
      </c>
      <c r="U11" s="11">
        <v>0</v>
      </c>
      <c r="V11" s="11">
        <f>J11*1.5%</f>
        <v>37577.569200000005</v>
      </c>
      <c r="W11" s="11">
        <v>0</v>
      </c>
      <c r="X11" s="11">
        <v>0</v>
      </c>
      <c r="Y11" s="11">
        <v>0</v>
      </c>
      <c r="Z11" s="11">
        <v>0</v>
      </c>
      <c r="AA11" s="11">
        <v>0</v>
      </c>
      <c r="AB11" s="11">
        <v>126845.98</v>
      </c>
      <c r="AC11" s="11">
        <v>22000</v>
      </c>
      <c r="AD11" s="139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  <c r="BV11" s="3"/>
      <c r="BW11" s="3"/>
      <c r="BX11" s="3"/>
      <c r="BY11" s="3"/>
      <c r="BZ11" s="3"/>
      <c r="CA11" s="3"/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3"/>
      <c r="EC11" s="3"/>
      <c r="ED11" s="3"/>
      <c r="EE11" s="3"/>
      <c r="EF11" s="3"/>
      <c r="EG11" s="3"/>
      <c r="EH11" s="3"/>
      <c r="EI11" s="3"/>
      <c r="EJ11" s="3"/>
      <c r="EK11" s="3"/>
      <c r="EL11" s="3"/>
      <c r="EM11" s="3"/>
    </row>
    <row r="12" spans="1:143" s="2" customFormat="1" x14ac:dyDescent="0.4">
      <c r="A12" s="134">
        <v>3</v>
      </c>
      <c r="B12" s="136" t="s">
        <v>33</v>
      </c>
      <c r="C12" s="11">
        <f>AB12+AC12</f>
        <v>175905.18</v>
      </c>
      <c r="D12" s="11">
        <f t="shared" ref="D12:D19" si="0">E12+F12+G12+H12+I12+J12+K12</f>
        <v>0</v>
      </c>
      <c r="E12" s="11">
        <v>0</v>
      </c>
      <c r="F12" s="11">
        <v>0</v>
      </c>
      <c r="G12" s="11">
        <v>0</v>
      </c>
      <c r="H12" s="11">
        <v>0</v>
      </c>
      <c r="I12" s="11">
        <v>0</v>
      </c>
      <c r="J12" s="11">
        <v>0</v>
      </c>
      <c r="K12" s="11">
        <v>0</v>
      </c>
      <c r="L12" s="11">
        <v>0</v>
      </c>
      <c r="M12" s="11">
        <v>0</v>
      </c>
      <c r="N12" s="11">
        <v>0</v>
      </c>
      <c r="O12" s="11">
        <v>0</v>
      </c>
      <c r="P12" s="11">
        <v>0</v>
      </c>
      <c r="Q12" s="11">
        <v>0</v>
      </c>
      <c r="R12" s="135">
        <v>0</v>
      </c>
      <c r="S12" s="11">
        <v>0</v>
      </c>
      <c r="T12" s="11">
        <v>0</v>
      </c>
      <c r="U12" s="11">
        <v>0</v>
      </c>
      <c r="V12" s="11">
        <v>0</v>
      </c>
      <c r="W12" s="11">
        <v>0</v>
      </c>
      <c r="X12" s="11">
        <v>0</v>
      </c>
      <c r="Y12" s="11">
        <v>0</v>
      </c>
      <c r="Z12" s="11">
        <v>0</v>
      </c>
      <c r="AA12" s="11">
        <v>0</v>
      </c>
      <c r="AB12" s="11">
        <v>153905.18</v>
      </c>
      <c r="AC12" s="11">
        <v>22000</v>
      </c>
      <c r="AD12" s="139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  <c r="BV12" s="3"/>
      <c r="BW12" s="3"/>
      <c r="BX12" s="3"/>
      <c r="BY12" s="3"/>
      <c r="BZ12" s="3"/>
      <c r="CA12" s="3"/>
      <c r="CB12" s="3"/>
      <c r="CC12" s="3"/>
      <c r="CD12" s="3"/>
      <c r="CE12" s="3"/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/>
      <c r="DJ12" s="3"/>
      <c r="DK12" s="3"/>
      <c r="DL12" s="3"/>
      <c r="DM12" s="3"/>
      <c r="DN12" s="3"/>
      <c r="DO12" s="3"/>
      <c r="DP12" s="3"/>
      <c r="DQ12" s="3"/>
      <c r="DR12" s="3"/>
      <c r="DS12" s="3"/>
      <c r="DT12" s="3"/>
      <c r="DU12" s="3"/>
      <c r="DV12" s="3"/>
      <c r="DW12" s="3"/>
      <c r="DX12" s="3"/>
      <c r="DY12" s="3"/>
      <c r="DZ12" s="3"/>
      <c r="EA12" s="3"/>
      <c r="EB12" s="3"/>
      <c r="EC12" s="3"/>
      <c r="ED12" s="3"/>
      <c r="EE12" s="3"/>
      <c r="EF12" s="3"/>
      <c r="EG12" s="3"/>
      <c r="EH12" s="3"/>
      <c r="EI12" s="3"/>
      <c r="EJ12" s="3"/>
      <c r="EK12" s="3"/>
      <c r="EL12" s="3"/>
      <c r="EM12" s="3"/>
    </row>
    <row r="13" spans="1:143" s="3" customFormat="1" x14ac:dyDescent="0.4">
      <c r="A13" s="134">
        <v>4</v>
      </c>
      <c r="B13" s="136" t="s">
        <v>34</v>
      </c>
      <c r="C13" s="11">
        <f>SUM(S13+V13)</f>
        <v>6791882.6154899998</v>
      </c>
      <c r="D13" s="11">
        <f>S13</f>
        <v>6691509.966</v>
      </c>
      <c r="E13" s="11">
        <v>0</v>
      </c>
      <c r="F13" s="11">
        <v>0</v>
      </c>
      <c r="G13" s="11">
        <v>0</v>
      </c>
      <c r="H13" s="11">
        <v>0</v>
      </c>
      <c r="I13" s="11">
        <v>0</v>
      </c>
      <c r="J13" s="11">
        <v>0</v>
      </c>
      <c r="K13" s="11">
        <v>0</v>
      </c>
      <c r="L13" s="11">
        <v>0</v>
      </c>
      <c r="M13" s="11">
        <v>0</v>
      </c>
      <c r="N13" s="11">
        <v>0</v>
      </c>
      <c r="O13" s="11"/>
      <c r="P13" s="11">
        <v>0</v>
      </c>
      <c r="Q13" s="11">
        <v>0</v>
      </c>
      <c r="R13" s="135">
        <v>0</v>
      </c>
      <c r="S13" s="11">
        <f>2295.78*'Разд 1'!L25</f>
        <v>6691509.966</v>
      </c>
      <c r="T13" s="11">
        <v>0</v>
      </c>
      <c r="U13" s="11">
        <v>0</v>
      </c>
      <c r="V13" s="11">
        <f>S13*1.5%</f>
        <v>100372.64949</v>
      </c>
      <c r="W13" s="11">
        <v>0</v>
      </c>
      <c r="X13" s="11">
        <v>0</v>
      </c>
      <c r="Y13" s="11">
        <v>0</v>
      </c>
      <c r="Z13" s="11">
        <v>0</v>
      </c>
      <c r="AA13" s="11">
        <v>0</v>
      </c>
      <c r="AB13" s="11">
        <v>0</v>
      </c>
      <c r="AC13" s="11">
        <v>0</v>
      </c>
    </row>
    <row r="14" spans="1:143" s="2" customFormat="1" x14ac:dyDescent="0.4">
      <c r="A14" s="134">
        <v>5</v>
      </c>
      <c r="B14" s="136" t="s">
        <v>35</v>
      </c>
      <c r="C14" s="11">
        <f>AB14+AC14</f>
        <v>569303.53</v>
      </c>
      <c r="D14" s="11">
        <f t="shared" si="0"/>
        <v>0</v>
      </c>
      <c r="E14" s="11">
        <v>0</v>
      </c>
      <c r="F14" s="11">
        <v>0</v>
      </c>
      <c r="G14" s="11">
        <v>0</v>
      </c>
      <c r="H14" s="11">
        <v>0</v>
      </c>
      <c r="I14" s="11">
        <v>0</v>
      </c>
      <c r="J14" s="11">
        <v>0</v>
      </c>
      <c r="K14" s="11">
        <v>0</v>
      </c>
      <c r="L14" s="11">
        <v>0</v>
      </c>
      <c r="M14" s="11">
        <v>0</v>
      </c>
      <c r="N14" s="11">
        <v>0</v>
      </c>
      <c r="O14" s="11"/>
      <c r="P14" s="11">
        <v>0</v>
      </c>
      <c r="Q14" s="11">
        <v>0</v>
      </c>
      <c r="R14" s="135">
        <v>0</v>
      </c>
      <c r="S14" s="11">
        <v>0</v>
      </c>
      <c r="T14" s="11">
        <v>0</v>
      </c>
      <c r="U14" s="11">
        <v>0</v>
      </c>
      <c r="V14" s="11">
        <v>0</v>
      </c>
      <c r="W14" s="11">
        <v>0</v>
      </c>
      <c r="X14" s="11">
        <v>0</v>
      </c>
      <c r="Y14" s="11">
        <v>0</v>
      </c>
      <c r="Z14" s="11">
        <v>0</v>
      </c>
      <c r="AA14" s="11">
        <v>0</v>
      </c>
      <c r="AB14" s="11">
        <v>547303.53</v>
      </c>
      <c r="AC14" s="11">
        <v>22000</v>
      </c>
      <c r="AD14" s="139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  <c r="BU14" s="3"/>
      <c r="BV14" s="3"/>
      <c r="BW14" s="3"/>
      <c r="BX14" s="3"/>
      <c r="BY14" s="3"/>
      <c r="BZ14" s="3"/>
      <c r="CA14" s="3"/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3"/>
      <c r="EC14" s="3"/>
      <c r="ED14" s="3"/>
      <c r="EE14" s="3"/>
      <c r="EF14" s="3"/>
      <c r="EG14" s="3"/>
      <c r="EH14" s="3"/>
      <c r="EI14" s="3"/>
      <c r="EJ14" s="3"/>
      <c r="EK14" s="3"/>
      <c r="EL14" s="3"/>
      <c r="EM14" s="3"/>
    </row>
    <row r="15" spans="1:143" s="2" customFormat="1" x14ac:dyDescent="0.4">
      <c r="A15" s="134">
        <v>6</v>
      </c>
      <c r="B15" s="136" t="s">
        <v>36</v>
      </c>
      <c r="C15" s="11">
        <f>S15+V15+AB15+AC15</f>
        <v>9611506.9278999995</v>
      </c>
      <c r="D15" s="11">
        <f>S15</f>
        <v>9282637.8599999994</v>
      </c>
      <c r="E15" s="11">
        <v>0</v>
      </c>
      <c r="F15" s="11">
        <v>0</v>
      </c>
      <c r="G15" s="11">
        <v>0</v>
      </c>
      <c r="H15" s="11">
        <v>0</v>
      </c>
      <c r="I15" s="11">
        <v>0</v>
      </c>
      <c r="J15" s="11">
        <v>0</v>
      </c>
      <c r="K15" s="11">
        <v>0</v>
      </c>
      <c r="L15" s="11">
        <v>0</v>
      </c>
      <c r="M15" s="11">
        <v>0</v>
      </c>
      <c r="N15" s="11">
        <v>0</v>
      </c>
      <c r="O15" s="11"/>
      <c r="P15" s="11">
        <v>0</v>
      </c>
      <c r="Q15" s="11">
        <v>0</v>
      </c>
      <c r="R15" s="135">
        <v>0</v>
      </c>
      <c r="S15" s="11">
        <v>9282637.8599999994</v>
      </c>
      <c r="T15" s="11">
        <v>0</v>
      </c>
      <c r="U15" s="11">
        <v>0</v>
      </c>
      <c r="V15" s="11">
        <v>139239.56789999999</v>
      </c>
      <c r="W15" s="11">
        <v>0</v>
      </c>
      <c r="X15" s="11">
        <v>0</v>
      </c>
      <c r="Y15" s="11">
        <v>0</v>
      </c>
      <c r="Z15" s="11">
        <v>0</v>
      </c>
      <c r="AA15" s="11">
        <v>0</v>
      </c>
      <c r="AB15" s="11">
        <v>167629.5</v>
      </c>
      <c r="AC15" s="11">
        <v>22000</v>
      </c>
      <c r="AD15" s="139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/>
      <c r="BS15" s="3"/>
      <c r="BT15" s="3"/>
      <c r="BU15" s="3"/>
      <c r="BV15" s="3"/>
      <c r="BW15" s="3"/>
      <c r="BX15" s="3"/>
      <c r="BY15" s="3"/>
      <c r="BZ15" s="3"/>
      <c r="CA15" s="3"/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3"/>
      <c r="EC15" s="3"/>
      <c r="ED15" s="3"/>
      <c r="EE15" s="3"/>
      <c r="EF15" s="3"/>
      <c r="EG15" s="3"/>
      <c r="EH15" s="3"/>
      <c r="EI15" s="3"/>
      <c r="EJ15" s="3"/>
      <c r="EK15" s="3"/>
      <c r="EL15" s="3"/>
      <c r="EM15" s="3"/>
    </row>
    <row r="16" spans="1:143" s="2" customFormat="1" x14ac:dyDescent="0.4">
      <c r="A16" s="134">
        <v>7</v>
      </c>
      <c r="B16" s="136" t="s">
        <v>37</v>
      </c>
      <c r="C16" s="11">
        <f>O16+V16</f>
        <v>19265951.777170002</v>
      </c>
      <c r="D16" s="11">
        <f>O16</f>
        <v>18981233.278000001</v>
      </c>
      <c r="E16" s="11">
        <v>0</v>
      </c>
      <c r="F16" s="11">
        <v>0</v>
      </c>
      <c r="G16" s="11">
        <v>0</v>
      </c>
      <c r="H16" s="11">
        <v>0</v>
      </c>
      <c r="I16" s="11">
        <v>0</v>
      </c>
      <c r="J16" s="11">
        <v>0</v>
      </c>
      <c r="K16" s="11">
        <v>0</v>
      </c>
      <c r="L16" s="11">
        <v>0</v>
      </c>
      <c r="M16" s="11">
        <v>0</v>
      </c>
      <c r="N16" s="135"/>
      <c r="O16" s="11">
        <f>5975.33*'Разд 1'!L28</f>
        <v>18981233.278000001</v>
      </c>
      <c r="P16" s="11">
        <v>0</v>
      </c>
      <c r="Q16" s="11">
        <v>0</v>
      </c>
      <c r="R16" s="135">
        <v>0</v>
      </c>
      <c r="S16" s="11">
        <v>0</v>
      </c>
      <c r="T16" s="11">
        <v>0</v>
      </c>
      <c r="U16" s="11">
        <v>0</v>
      </c>
      <c r="V16" s="11">
        <f>O16*1.5%</f>
        <v>284718.49917000002</v>
      </c>
      <c r="W16" s="11">
        <v>0</v>
      </c>
      <c r="X16" s="11">
        <v>0</v>
      </c>
      <c r="Y16" s="11">
        <v>0</v>
      </c>
      <c r="Z16" s="11">
        <v>0</v>
      </c>
      <c r="AA16" s="11">
        <v>0</v>
      </c>
      <c r="AB16" s="11">
        <v>0</v>
      </c>
      <c r="AC16" s="11">
        <v>0</v>
      </c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  <c r="BU16" s="3"/>
      <c r="BV16" s="3"/>
      <c r="BW16" s="3"/>
      <c r="BX16" s="3"/>
      <c r="BY16" s="3"/>
      <c r="BZ16" s="3"/>
      <c r="CA16" s="3"/>
      <c r="CB16" s="3"/>
      <c r="CC16" s="3"/>
      <c r="CD16" s="3"/>
      <c r="CE16" s="3"/>
      <c r="CF16" s="3"/>
      <c r="CG16" s="3"/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/>
      <c r="DJ16" s="3"/>
      <c r="DK16" s="3"/>
      <c r="DL16" s="3"/>
      <c r="DM16" s="3"/>
      <c r="DN16" s="3"/>
      <c r="DO16" s="3"/>
      <c r="DP16" s="3"/>
      <c r="DQ16" s="3"/>
      <c r="DR16" s="3"/>
      <c r="DS16" s="3"/>
      <c r="DT16" s="3"/>
      <c r="DU16" s="3"/>
      <c r="DV16" s="3"/>
      <c r="DW16" s="3"/>
      <c r="DX16" s="3"/>
      <c r="DY16" s="3"/>
      <c r="DZ16" s="3"/>
      <c r="EA16" s="3"/>
      <c r="EB16" s="3"/>
      <c r="EC16" s="3"/>
      <c r="ED16" s="3"/>
      <c r="EE16" s="3"/>
      <c r="EF16" s="3"/>
      <c r="EG16" s="3"/>
      <c r="EH16" s="3"/>
      <c r="EI16" s="3"/>
      <c r="EJ16" s="3"/>
      <c r="EK16" s="3"/>
      <c r="EL16" s="3"/>
      <c r="EM16" s="3"/>
    </row>
    <row r="17" spans="1:143" s="2" customFormat="1" x14ac:dyDescent="0.4">
      <c r="A17" s="134">
        <v>8</v>
      </c>
      <c r="B17" s="136" t="s">
        <v>38</v>
      </c>
      <c r="C17" s="11">
        <f>D17+V17</f>
        <v>20664349.586099997</v>
      </c>
      <c r="D17" s="11">
        <f>O17</f>
        <v>20358965.116099998</v>
      </c>
      <c r="E17" s="11">
        <v>0</v>
      </c>
      <c r="F17" s="11">
        <v>0</v>
      </c>
      <c r="G17" s="11">
        <v>0</v>
      </c>
      <c r="H17" s="11">
        <v>0</v>
      </c>
      <c r="I17" s="11">
        <v>0</v>
      </c>
      <c r="J17" s="11">
        <v>0</v>
      </c>
      <c r="K17" s="11">
        <v>0</v>
      </c>
      <c r="L17" s="11">
        <v>0</v>
      </c>
      <c r="M17" s="11">
        <v>0</v>
      </c>
      <c r="N17" s="135"/>
      <c r="O17" s="11">
        <f>5975.33*'Разд 1'!L29</f>
        <v>20358965.116099998</v>
      </c>
      <c r="P17" s="11">
        <v>0</v>
      </c>
      <c r="Q17" s="11">
        <v>0</v>
      </c>
      <c r="R17" s="135">
        <v>0</v>
      </c>
      <c r="S17" s="11">
        <v>0</v>
      </c>
      <c r="T17" s="11">
        <v>0</v>
      </c>
      <c r="U17" s="11">
        <v>0</v>
      </c>
      <c r="V17" s="11">
        <v>305384.46999999997</v>
      </c>
      <c r="W17" s="11">
        <v>0</v>
      </c>
      <c r="X17" s="11">
        <v>0</v>
      </c>
      <c r="Y17" s="11">
        <v>0</v>
      </c>
      <c r="Z17" s="11">
        <v>0</v>
      </c>
      <c r="AA17" s="11">
        <v>0</v>
      </c>
      <c r="AB17" s="11">
        <v>0</v>
      </c>
      <c r="AC17" s="11">
        <v>0</v>
      </c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/>
      <c r="BU17" s="3"/>
      <c r="BV17" s="3"/>
      <c r="BW17" s="3"/>
      <c r="BX17" s="3"/>
      <c r="BY17" s="3"/>
      <c r="BZ17" s="3"/>
      <c r="CA17" s="3"/>
      <c r="CB17" s="3"/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/>
      <c r="DJ17" s="3"/>
      <c r="DK17" s="3"/>
      <c r="DL17" s="3"/>
      <c r="DM17" s="3"/>
      <c r="DN17" s="3"/>
      <c r="DO17" s="3"/>
      <c r="DP17" s="3"/>
      <c r="DQ17" s="3"/>
      <c r="DR17" s="3"/>
      <c r="DS17" s="3"/>
      <c r="DT17" s="3"/>
      <c r="DU17" s="3"/>
      <c r="DV17" s="3"/>
      <c r="DW17" s="3"/>
      <c r="DX17" s="3"/>
      <c r="DY17" s="3"/>
      <c r="DZ17" s="3"/>
      <c r="EA17" s="3"/>
      <c r="EB17" s="3"/>
      <c r="EC17" s="3"/>
      <c r="ED17" s="3"/>
      <c r="EE17" s="3"/>
      <c r="EF17" s="3"/>
      <c r="EG17" s="3"/>
      <c r="EH17" s="3"/>
      <c r="EI17" s="3"/>
      <c r="EJ17" s="3"/>
      <c r="EK17" s="3"/>
      <c r="EL17" s="3"/>
      <c r="EM17" s="3"/>
    </row>
    <row r="18" spans="1:143" s="2" customFormat="1" x14ac:dyDescent="0.4">
      <c r="A18" s="134">
        <v>9</v>
      </c>
      <c r="B18" s="136" t="s">
        <v>45</v>
      </c>
      <c r="C18" s="11">
        <f>O18+V18+AB18+AC18</f>
        <v>24966694.695899997</v>
      </c>
      <c r="D18" s="11">
        <f>O18</f>
        <v>24391297.059999999</v>
      </c>
      <c r="E18" s="11"/>
      <c r="F18" s="11"/>
      <c r="G18" s="11"/>
      <c r="H18" s="11"/>
      <c r="I18" s="11"/>
      <c r="J18" s="11"/>
      <c r="K18" s="11"/>
      <c r="L18" s="11"/>
      <c r="M18" s="11"/>
      <c r="N18" s="156">
        <v>2205</v>
      </c>
      <c r="O18" s="156">
        <f>5975.33*'Разд 1'!L30</f>
        <v>24391297.059999999</v>
      </c>
      <c r="P18" s="11"/>
      <c r="Q18" s="11"/>
      <c r="R18" s="135"/>
      <c r="S18" s="11"/>
      <c r="T18" s="11"/>
      <c r="U18" s="11"/>
      <c r="V18" s="11">
        <f>O18*1.5%</f>
        <v>365869.45589999994</v>
      </c>
      <c r="W18" s="11"/>
      <c r="X18" s="11"/>
      <c r="Y18" s="11"/>
      <c r="Z18" s="11"/>
      <c r="AA18" s="11"/>
      <c r="AB18" s="11">
        <v>187528.18</v>
      </c>
      <c r="AC18" s="11">
        <v>22000</v>
      </c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  <c r="BV18" s="3"/>
      <c r="BW18" s="3"/>
      <c r="BX18" s="3"/>
      <c r="BY18" s="3"/>
      <c r="BZ18" s="3"/>
      <c r="CA18" s="3"/>
      <c r="CB18" s="3"/>
      <c r="CC18" s="3"/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3"/>
      <c r="EC18" s="3"/>
      <c r="ED18" s="3"/>
      <c r="EE18" s="3"/>
      <c r="EF18" s="3"/>
      <c r="EG18" s="3"/>
      <c r="EH18" s="3"/>
      <c r="EI18" s="3"/>
      <c r="EJ18" s="3"/>
      <c r="EK18" s="3"/>
      <c r="EL18" s="3"/>
      <c r="EM18" s="3"/>
    </row>
    <row r="19" spans="1:143" s="2" customFormat="1" x14ac:dyDescent="0.4">
      <c r="A19" s="134">
        <v>10</v>
      </c>
      <c r="B19" s="136" t="s">
        <v>39</v>
      </c>
      <c r="C19" s="11">
        <f>AB19+AC19</f>
        <v>178926.91</v>
      </c>
      <c r="D19" s="11">
        <f t="shared" si="0"/>
        <v>0</v>
      </c>
      <c r="E19" s="11">
        <v>0</v>
      </c>
      <c r="F19" s="11">
        <v>0</v>
      </c>
      <c r="G19" s="11">
        <v>0</v>
      </c>
      <c r="H19" s="11">
        <v>0</v>
      </c>
      <c r="I19" s="11">
        <v>0</v>
      </c>
      <c r="J19" s="11">
        <v>0</v>
      </c>
      <c r="K19" s="11">
        <v>0</v>
      </c>
      <c r="L19" s="11">
        <v>0</v>
      </c>
      <c r="M19" s="11">
        <v>0</v>
      </c>
      <c r="N19" s="135"/>
      <c r="O19" s="11"/>
      <c r="P19" s="11">
        <v>0</v>
      </c>
      <c r="Q19" s="11">
        <v>0</v>
      </c>
      <c r="R19" s="135">
        <v>0</v>
      </c>
      <c r="S19" s="11">
        <v>0</v>
      </c>
      <c r="T19" s="11">
        <v>0</v>
      </c>
      <c r="U19" s="11">
        <v>0</v>
      </c>
      <c r="V19" s="11">
        <f t="shared" ref="V19" si="1">(U19+D19+M19+O19+Q19+S19)*1.5%</f>
        <v>0</v>
      </c>
      <c r="W19" s="11">
        <v>0</v>
      </c>
      <c r="X19" s="11">
        <v>0</v>
      </c>
      <c r="Y19" s="11">
        <v>0</v>
      </c>
      <c r="Z19" s="11">
        <v>0</v>
      </c>
      <c r="AA19" s="11">
        <v>0</v>
      </c>
      <c r="AB19" s="11">
        <v>156926.91</v>
      </c>
      <c r="AC19" s="11">
        <v>22000</v>
      </c>
      <c r="AD19" s="139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  <c r="BU19" s="3"/>
      <c r="BV19" s="3"/>
      <c r="BW19" s="3"/>
      <c r="BX19" s="3"/>
      <c r="BY19" s="3"/>
      <c r="BZ19" s="3"/>
      <c r="CA19" s="3"/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3"/>
    </row>
    <row r="20" spans="1:143" s="2" customFormat="1" x14ac:dyDescent="0.4">
      <c r="A20" s="134">
        <v>11</v>
      </c>
      <c r="B20" s="136" t="s">
        <v>40</v>
      </c>
      <c r="C20" s="11">
        <f>S20+V20+AB20+AC20</f>
        <v>9172261.4079999998</v>
      </c>
      <c r="D20" s="11">
        <f>S20</f>
        <v>8910381.7679999992</v>
      </c>
      <c r="E20" s="11">
        <v>0</v>
      </c>
      <c r="F20" s="11">
        <v>0</v>
      </c>
      <c r="G20" s="11">
        <v>0</v>
      </c>
      <c r="H20" s="11">
        <v>0</v>
      </c>
      <c r="I20" s="11">
        <v>0</v>
      </c>
      <c r="J20" s="11">
        <v>0</v>
      </c>
      <c r="K20" s="11">
        <v>0</v>
      </c>
      <c r="L20" s="11">
        <v>0</v>
      </c>
      <c r="M20" s="11">
        <v>0</v>
      </c>
      <c r="N20" s="135"/>
      <c r="O20" s="11"/>
      <c r="P20" s="11">
        <v>0</v>
      </c>
      <c r="Q20" s="11">
        <v>0</v>
      </c>
      <c r="R20" s="135">
        <v>0</v>
      </c>
      <c r="S20" s="11">
        <f>5798.01*'Разд 1'!L32</f>
        <v>8910381.7679999992</v>
      </c>
      <c r="T20" s="11">
        <v>0</v>
      </c>
      <c r="U20" s="11">
        <v>0</v>
      </c>
      <c r="V20" s="11">
        <v>133655.72</v>
      </c>
      <c r="W20" s="11">
        <v>0</v>
      </c>
      <c r="X20" s="11">
        <v>0</v>
      </c>
      <c r="Y20" s="11">
        <v>0</v>
      </c>
      <c r="Z20" s="11">
        <v>0</v>
      </c>
      <c r="AA20" s="11">
        <v>0</v>
      </c>
      <c r="AB20" s="11">
        <v>106223.92</v>
      </c>
      <c r="AC20" s="11">
        <v>22000</v>
      </c>
      <c r="AD20" s="139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</row>
    <row r="21" spans="1:143" s="2" customFormat="1" x14ac:dyDescent="0.4">
      <c r="A21" s="134">
        <v>12</v>
      </c>
      <c r="B21" s="136" t="s">
        <v>112</v>
      </c>
      <c r="C21" s="11">
        <f>S21+V21</f>
        <v>7245808.8286500005</v>
      </c>
      <c r="D21" s="11">
        <f>S21</f>
        <v>7138727.9100000001</v>
      </c>
      <c r="E21" s="11"/>
      <c r="F21" s="11"/>
      <c r="G21" s="11"/>
      <c r="H21" s="11"/>
      <c r="I21" s="11"/>
      <c r="J21" s="11"/>
      <c r="K21" s="11"/>
      <c r="L21" s="11"/>
      <c r="M21" s="11"/>
      <c r="N21" s="135"/>
      <c r="O21" s="11"/>
      <c r="P21" s="11"/>
      <c r="Q21" s="11"/>
      <c r="R21" s="135"/>
      <c r="S21" s="11">
        <v>7138727.9100000001</v>
      </c>
      <c r="T21" s="11"/>
      <c r="U21" s="11"/>
      <c r="V21" s="11">
        <f>S21*1.5%</f>
        <v>107080.91864999999</v>
      </c>
      <c r="W21" s="11"/>
      <c r="X21" s="11"/>
      <c r="Y21" s="11"/>
      <c r="Z21" s="11"/>
      <c r="AA21" s="11"/>
      <c r="AB21" s="11"/>
      <c r="AC21" s="11"/>
      <c r="AD21" s="139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</row>
    <row r="22" spans="1:143" x14ac:dyDescent="0.4">
      <c r="A22" s="144"/>
      <c r="B22" s="145" t="s">
        <v>41</v>
      </c>
      <c r="C22" s="146">
        <v>105637899.78</v>
      </c>
      <c r="D22" s="146">
        <v>102047572.03</v>
      </c>
      <c r="E22" s="146">
        <f t="shared" ref="E22:M22" si="2">SUM(E10:E20)</f>
        <v>0</v>
      </c>
      <c r="F22" s="146">
        <f t="shared" si="2"/>
        <v>0</v>
      </c>
      <c r="G22" s="146">
        <f t="shared" si="2"/>
        <v>0</v>
      </c>
      <c r="H22" s="146">
        <f t="shared" si="2"/>
        <v>0</v>
      </c>
      <c r="I22" s="146">
        <f t="shared" si="2"/>
        <v>0</v>
      </c>
      <c r="J22" s="146">
        <f t="shared" si="2"/>
        <v>6292819.0560000008</v>
      </c>
      <c r="K22" s="146">
        <f t="shared" si="2"/>
        <v>0</v>
      </c>
      <c r="L22" s="146">
        <f t="shared" si="2"/>
        <v>0</v>
      </c>
      <c r="M22" s="146">
        <f t="shared" si="2"/>
        <v>0</v>
      </c>
      <c r="N22" s="146"/>
      <c r="O22" s="146">
        <v>63731495.460000001</v>
      </c>
      <c r="P22" s="146">
        <f>SUM(P10:P20)</f>
        <v>0</v>
      </c>
      <c r="Q22" s="146">
        <f>SUM(Q10:Q20)</f>
        <v>0</v>
      </c>
      <c r="R22" s="146">
        <f>SUM(R10:R20)</f>
        <v>0</v>
      </c>
      <c r="S22" s="146">
        <v>32023257.510000002</v>
      </c>
      <c r="T22" s="146">
        <f>SUM(T10:T20)</f>
        <v>0</v>
      </c>
      <c r="U22" s="146">
        <f>SUM(U10:U20)</f>
        <v>0</v>
      </c>
      <c r="V22" s="146">
        <v>1530713.57</v>
      </c>
      <c r="W22" s="146">
        <f t="shared" ref="W22:AC22" si="3">SUM(W10:W20)</f>
        <v>0</v>
      </c>
      <c r="X22" s="146">
        <f t="shared" si="3"/>
        <v>0</v>
      </c>
      <c r="Y22" s="146">
        <f t="shared" si="3"/>
        <v>0</v>
      </c>
      <c r="Z22" s="146">
        <f t="shared" si="3"/>
        <v>0</v>
      </c>
      <c r="AA22" s="146">
        <f t="shared" si="3"/>
        <v>0</v>
      </c>
      <c r="AB22" s="146">
        <f t="shared" si="3"/>
        <v>1883614.1799999997</v>
      </c>
      <c r="AC22" s="146">
        <f t="shared" si="3"/>
        <v>176000</v>
      </c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</row>
    <row r="23" spans="1:143" s="3" customFormat="1" x14ac:dyDescent="0.4">
      <c r="A23" s="224">
        <v>2021</v>
      </c>
      <c r="B23" s="224"/>
      <c r="C23" s="224"/>
      <c r="D23" s="224"/>
      <c r="E23" s="224"/>
      <c r="F23" s="224"/>
      <c r="G23" s="224"/>
      <c r="H23" s="224"/>
      <c r="I23" s="224"/>
      <c r="J23" s="224"/>
      <c r="K23" s="224"/>
      <c r="L23" s="224"/>
      <c r="M23" s="224"/>
      <c r="N23" s="224"/>
      <c r="O23" s="224"/>
      <c r="P23" s="224"/>
      <c r="Q23" s="224"/>
      <c r="R23" s="224"/>
      <c r="S23" s="224"/>
      <c r="T23" s="224"/>
      <c r="U23" s="224"/>
      <c r="V23" s="224"/>
      <c r="W23" s="224"/>
      <c r="X23" s="224"/>
      <c r="Y23" s="224"/>
      <c r="Z23" s="224"/>
      <c r="AA23" s="224"/>
      <c r="AB23" s="224"/>
      <c r="AC23" s="225"/>
    </row>
    <row r="24" spans="1:143" s="2" customFormat="1" x14ac:dyDescent="0.4">
      <c r="A24" s="147">
        <v>1</v>
      </c>
      <c r="B24" s="136" t="s">
        <v>42</v>
      </c>
      <c r="C24" s="137">
        <f>AB24+AC24</f>
        <v>88087.54</v>
      </c>
      <c r="D24" s="137"/>
      <c r="E24" s="137">
        <v>0</v>
      </c>
      <c r="F24" s="137">
        <v>0</v>
      </c>
      <c r="G24" s="137">
        <v>0</v>
      </c>
      <c r="H24" s="137">
        <v>0</v>
      </c>
      <c r="I24" s="137">
        <v>0</v>
      </c>
      <c r="J24" s="137">
        <v>0</v>
      </c>
      <c r="K24" s="137">
        <v>0</v>
      </c>
      <c r="L24" s="137">
        <v>0</v>
      </c>
      <c r="M24" s="137">
        <v>0</v>
      </c>
      <c r="N24" s="137"/>
      <c r="O24" s="137"/>
      <c r="P24" s="137">
        <v>0</v>
      </c>
      <c r="Q24" s="137">
        <v>0</v>
      </c>
      <c r="R24" s="137">
        <v>0</v>
      </c>
      <c r="S24" s="11">
        <v>0</v>
      </c>
      <c r="T24" s="137">
        <v>0</v>
      </c>
      <c r="U24" s="148">
        <v>0</v>
      </c>
      <c r="V24" s="137"/>
      <c r="W24" s="137">
        <v>0</v>
      </c>
      <c r="X24" s="137">
        <v>0</v>
      </c>
      <c r="Y24" s="137">
        <v>0</v>
      </c>
      <c r="Z24" s="137">
        <v>0</v>
      </c>
      <c r="AA24" s="137">
        <v>0</v>
      </c>
      <c r="AB24" s="11">
        <v>66087.539999999994</v>
      </c>
      <c r="AC24" s="11">
        <v>22000</v>
      </c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</row>
    <row r="25" spans="1:143" s="2" customFormat="1" x14ac:dyDescent="0.4">
      <c r="A25" s="147">
        <v>2</v>
      </c>
      <c r="B25" s="136" t="s">
        <v>43</v>
      </c>
      <c r="C25" s="137">
        <f>AB25+AC25</f>
        <v>137931.47999999998</v>
      </c>
      <c r="D25" s="137"/>
      <c r="E25" s="137">
        <v>0</v>
      </c>
      <c r="F25" s="137">
        <v>0</v>
      </c>
      <c r="G25" s="137">
        <v>0</v>
      </c>
      <c r="H25" s="137">
        <v>0</v>
      </c>
      <c r="I25" s="137">
        <v>0</v>
      </c>
      <c r="J25" s="137">
        <v>0</v>
      </c>
      <c r="K25" s="137">
        <v>0</v>
      </c>
      <c r="L25" s="137">
        <v>0</v>
      </c>
      <c r="M25" s="137">
        <v>0</v>
      </c>
      <c r="N25" s="137"/>
      <c r="O25" s="137"/>
      <c r="P25" s="137">
        <v>0</v>
      </c>
      <c r="Q25" s="137">
        <v>0</v>
      </c>
      <c r="R25" s="137">
        <v>0</v>
      </c>
      <c r="S25" s="11">
        <v>0</v>
      </c>
      <c r="T25" s="137">
        <v>0</v>
      </c>
      <c r="U25" s="148">
        <v>0</v>
      </c>
      <c r="V25" s="137"/>
      <c r="W25" s="137">
        <v>0</v>
      </c>
      <c r="X25" s="137">
        <v>0</v>
      </c>
      <c r="Y25" s="137">
        <v>0</v>
      </c>
      <c r="Z25" s="137">
        <v>0</v>
      </c>
      <c r="AA25" s="137">
        <v>0</v>
      </c>
      <c r="AB25" s="11">
        <v>115931.48</v>
      </c>
      <c r="AC25" s="11">
        <v>22000</v>
      </c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</row>
    <row r="26" spans="1:143" s="2" customFormat="1" x14ac:dyDescent="0.4">
      <c r="A26" s="147">
        <v>3</v>
      </c>
      <c r="B26" s="136" t="s">
        <v>44</v>
      </c>
      <c r="C26" s="137">
        <f>AB26+AC26</f>
        <v>165833.4</v>
      </c>
      <c r="D26" s="137"/>
      <c r="E26" s="137">
        <v>0</v>
      </c>
      <c r="F26" s="137">
        <v>0</v>
      </c>
      <c r="G26" s="137">
        <v>0</v>
      </c>
      <c r="H26" s="137">
        <v>0</v>
      </c>
      <c r="I26" s="137">
        <v>0</v>
      </c>
      <c r="J26" s="137">
        <v>0</v>
      </c>
      <c r="K26" s="137">
        <v>0</v>
      </c>
      <c r="L26" s="137">
        <v>0</v>
      </c>
      <c r="M26" s="137">
        <v>0</v>
      </c>
      <c r="N26" s="137"/>
      <c r="O26" s="137"/>
      <c r="P26" s="137">
        <v>0</v>
      </c>
      <c r="Q26" s="137">
        <v>0</v>
      </c>
      <c r="R26" s="137">
        <v>0</v>
      </c>
      <c r="S26" s="11">
        <v>0</v>
      </c>
      <c r="T26" s="137">
        <v>0</v>
      </c>
      <c r="U26" s="148">
        <v>0</v>
      </c>
      <c r="V26" s="137"/>
      <c r="W26" s="137">
        <v>0</v>
      </c>
      <c r="X26" s="137">
        <v>0</v>
      </c>
      <c r="Y26" s="137">
        <v>0</v>
      </c>
      <c r="Z26" s="137">
        <v>0</v>
      </c>
      <c r="AA26" s="137">
        <v>0</v>
      </c>
      <c r="AB26" s="11">
        <v>143833.4</v>
      </c>
      <c r="AC26" s="11">
        <v>22000</v>
      </c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/>
      <c r="BS26" s="3"/>
      <c r="BT26" s="3"/>
      <c r="BU26" s="3"/>
      <c r="BV26" s="3"/>
      <c r="BW26" s="3"/>
      <c r="BX26" s="3"/>
      <c r="BY26" s="3"/>
      <c r="BZ26" s="3"/>
      <c r="CA26" s="3"/>
      <c r="CB26" s="3"/>
      <c r="CC26" s="3"/>
      <c r="CD26" s="3"/>
      <c r="CE26" s="3"/>
      <c r="CF26" s="3"/>
      <c r="CG26" s="3"/>
      <c r="CH26" s="3"/>
      <c r="CI26" s="3"/>
      <c r="CJ26" s="3"/>
      <c r="CK26" s="3"/>
      <c r="CL26" s="3"/>
      <c r="CM26" s="3"/>
      <c r="CN26" s="3"/>
      <c r="CO26" s="3"/>
      <c r="CP26" s="3"/>
      <c r="CQ26" s="3"/>
      <c r="CR26" s="3"/>
      <c r="CS26" s="3"/>
      <c r="CT26" s="3"/>
      <c r="CU26" s="3"/>
      <c r="CV26" s="3"/>
      <c r="CW26" s="3"/>
      <c r="CX26" s="3"/>
      <c r="CY26" s="3"/>
      <c r="CZ26" s="3"/>
      <c r="DA26" s="3"/>
      <c r="DB26" s="3"/>
      <c r="DC26" s="3"/>
      <c r="DD26" s="3"/>
      <c r="DE26" s="3"/>
      <c r="DF26" s="3"/>
      <c r="DG26" s="3"/>
      <c r="DH26" s="3"/>
      <c r="DI26" s="3"/>
      <c r="DJ26" s="3"/>
      <c r="DK26" s="3"/>
      <c r="DL26" s="3"/>
      <c r="DM26" s="3"/>
      <c r="DN26" s="3"/>
      <c r="DO26" s="3"/>
      <c r="DP26" s="3"/>
      <c r="DQ26" s="3"/>
      <c r="DR26" s="3"/>
      <c r="DS26" s="3"/>
      <c r="DT26" s="3"/>
      <c r="DU26" s="3"/>
      <c r="DV26" s="3"/>
      <c r="DW26" s="3"/>
      <c r="DX26" s="3"/>
      <c r="DY26" s="3"/>
      <c r="DZ26" s="3"/>
      <c r="EA26" s="3"/>
      <c r="EB26" s="3"/>
      <c r="EC26" s="3"/>
      <c r="ED26" s="3"/>
      <c r="EE26" s="3"/>
      <c r="EF26" s="3"/>
      <c r="EG26" s="3"/>
      <c r="EH26" s="3"/>
      <c r="EI26" s="3"/>
      <c r="EJ26" s="3"/>
      <c r="EK26" s="3"/>
      <c r="EL26" s="3"/>
      <c r="EM26" s="3"/>
    </row>
    <row r="27" spans="1:143" s="2" customFormat="1" x14ac:dyDescent="0.4">
      <c r="A27" s="147">
        <v>4</v>
      </c>
      <c r="B27" s="149" t="s">
        <v>39</v>
      </c>
      <c r="C27" s="143">
        <f>S27+V27+AB27+AC27</f>
        <v>24536816.719349999</v>
      </c>
      <c r="D27" s="137">
        <f>S27</f>
        <v>23939983.289999999</v>
      </c>
      <c r="E27" s="137">
        <v>0</v>
      </c>
      <c r="F27" s="137">
        <v>0</v>
      </c>
      <c r="G27" s="137">
        <v>0</v>
      </c>
      <c r="H27" s="137">
        <v>0</v>
      </c>
      <c r="I27" s="137">
        <v>0</v>
      </c>
      <c r="J27" s="137">
        <v>0</v>
      </c>
      <c r="K27" s="137">
        <v>0</v>
      </c>
      <c r="L27" s="137">
        <v>0</v>
      </c>
      <c r="M27" s="137">
        <v>0</v>
      </c>
      <c r="N27" s="137"/>
      <c r="O27" s="137"/>
      <c r="P27" s="137">
        <v>0</v>
      </c>
      <c r="Q27" s="137">
        <v>0</v>
      </c>
      <c r="R27" s="137">
        <v>0</v>
      </c>
      <c r="S27" s="11">
        <f>5798.01*'Разд 1'!L39</f>
        <v>23939983.289999999</v>
      </c>
      <c r="T27" s="137">
        <v>0</v>
      </c>
      <c r="U27" s="148">
        <v>0</v>
      </c>
      <c r="V27" s="137">
        <f>S27*1.5%</f>
        <v>359099.74935</v>
      </c>
      <c r="W27" s="137">
        <v>0</v>
      </c>
      <c r="X27" s="137">
        <v>0</v>
      </c>
      <c r="Y27" s="137">
        <v>0</v>
      </c>
      <c r="Z27" s="137">
        <v>0</v>
      </c>
      <c r="AA27" s="137">
        <v>0</v>
      </c>
      <c r="AB27" s="137">
        <v>215733.68</v>
      </c>
      <c r="AC27" s="137">
        <v>22000</v>
      </c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  <c r="BQ27" s="3"/>
      <c r="BR27" s="3"/>
      <c r="BS27" s="3"/>
      <c r="BT27" s="3"/>
      <c r="BU27" s="3"/>
      <c r="BV27" s="3"/>
      <c r="BW27" s="3"/>
      <c r="BX27" s="3"/>
      <c r="BY27" s="3"/>
      <c r="BZ27" s="3"/>
      <c r="CA27" s="3"/>
      <c r="CB27" s="3"/>
      <c r="CC27" s="3"/>
      <c r="CD27" s="3"/>
      <c r="CE27" s="3"/>
      <c r="CF27" s="3"/>
      <c r="CG27" s="3"/>
      <c r="CH27" s="3"/>
      <c r="CI27" s="3"/>
      <c r="CJ27" s="3"/>
      <c r="CK27" s="3"/>
      <c r="CL27" s="3"/>
      <c r="CM27" s="3"/>
      <c r="CN27" s="3"/>
      <c r="CO27" s="3"/>
      <c r="CP27" s="3"/>
      <c r="CQ27" s="3"/>
      <c r="CR27" s="3"/>
      <c r="CS27" s="3"/>
      <c r="CT27" s="3"/>
      <c r="CU27" s="3"/>
      <c r="CV27" s="3"/>
      <c r="CW27" s="3"/>
      <c r="CX27" s="3"/>
      <c r="CY27" s="3"/>
      <c r="CZ27" s="3"/>
      <c r="DA27" s="3"/>
      <c r="DB27" s="3"/>
      <c r="DC27" s="3"/>
      <c r="DD27" s="3"/>
      <c r="DE27" s="3"/>
      <c r="DF27" s="3"/>
      <c r="DG27" s="3"/>
      <c r="DH27" s="3"/>
      <c r="DI27" s="3"/>
      <c r="DJ27" s="3"/>
      <c r="DK27" s="3"/>
      <c r="DL27" s="3"/>
      <c r="DM27" s="3"/>
      <c r="DN27" s="3"/>
      <c r="DO27" s="3"/>
      <c r="DP27" s="3"/>
      <c r="DQ27" s="3"/>
      <c r="DR27" s="3"/>
      <c r="DS27" s="3"/>
      <c r="DT27" s="3"/>
      <c r="DU27" s="3"/>
      <c r="DV27" s="3"/>
      <c r="DW27" s="3"/>
      <c r="DX27" s="3"/>
      <c r="DY27" s="3"/>
      <c r="DZ27" s="3"/>
      <c r="EA27" s="3"/>
      <c r="EB27" s="3"/>
      <c r="EC27" s="3"/>
      <c r="ED27" s="3"/>
      <c r="EE27" s="3"/>
      <c r="EF27" s="3"/>
      <c r="EG27" s="3"/>
      <c r="EH27" s="3"/>
      <c r="EI27" s="3"/>
      <c r="EJ27" s="3"/>
      <c r="EK27" s="3"/>
      <c r="EL27" s="3"/>
      <c r="EM27" s="3"/>
    </row>
    <row r="28" spans="1:143" s="2" customFormat="1" x14ac:dyDescent="0.4">
      <c r="A28" s="147">
        <v>5</v>
      </c>
      <c r="B28" s="150" t="s">
        <v>46</v>
      </c>
      <c r="C28" s="143">
        <f>AB28+AC28</f>
        <v>172395.6</v>
      </c>
      <c r="D28" s="137"/>
      <c r="E28" s="137">
        <v>0</v>
      </c>
      <c r="F28" s="137">
        <v>0</v>
      </c>
      <c r="G28" s="137">
        <v>0</v>
      </c>
      <c r="H28" s="137">
        <v>0</v>
      </c>
      <c r="I28" s="137">
        <v>0</v>
      </c>
      <c r="J28" s="137">
        <v>0</v>
      </c>
      <c r="K28" s="137">
        <v>0</v>
      </c>
      <c r="L28" s="137">
        <v>0</v>
      </c>
      <c r="M28" s="137">
        <v>0</v>
      </c>
      <c r="N28" s="137"/>
      <c r="O28" s="137"/>
      <c r="P28" s="137">
        <v>0</v>
      </c>
      <c r="Q28" s="137">
        <v>0</v>
      </c>
      <c r="R28" s="137">
        <v>0</v>
      </c>
      <c r="S28" s="11">
        <v>0</v>
      </c>
      <c r="T28" s="137">
        <v>0</v>
      </c>
      <c r="U28" s="148">
        <v>0</v>
      </c>
      <c r="V28" s="137"/>
      <c r="W28" s="137">
        <v>0</v>
      </c>
      <c r="X28" s="137">
        <v>0</v>
      </c>
      <c r="Y28" s="137">
        <v>0</v>
      </c>
      <c r="Z28" s="137">
        <v>0</v>
      </c>
      <c r="AA28" s="137">
        <v>0</v>
      </c>
      <c r="AB28" s="11">
        <v>150395.6</v>
      </c>
      <c r="AC28" s="11">
        <v>22000</v>
      </c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  <c r="BQ28" s="3"/>
      <c r="BR28" s="3"/>
      <c r="BS28" s="3"/>
      <c r="BT28" s="3"/>
      <c r="BU28" s="3"/>
      <c r="BV28" s="3"/>
      <c r="BW28" s="3"/>
      <c r="BX28" s="3"/>
      <c r="BY28" s="3"/>
      <c r="BZ28" s="3"/>
      <c r="CA28" s="3"/>
      <c r="CB28" s="3"/>
      <c r="CC28" s="3"/>
      <c r="CD28" s="3"/>
      <c r="CE28" s="3"/>
      <c r="CF28" s="3"/>
      <c r="CG28" s="3"/>
      <c r="CH28" s="3"/>
      <c r="CI28" s="3"/>
      <c r="CJ28" s="3"/>
      <c r="CK28" s="3"/>
      <c r="CL28" s="3"/>
      <c r="CM28" s="3"/>
      <c r="CN28" s="3"/>
      <c r="CO28" s="3"/>
      <c r="CP28" s="3"/>
      <c r="CQ28" s="3"/>
      <c r="CR28" s="3"/>
      <c r="CS28" s="3"/>
      <c r="CT28" s="3"/>
      <c r="CU28" s="3"/>
      <c r="CV28" s="3"/>
      <c r="CW28" s="3"/>
      <c r="CX28" s="3"/>
      <c r="CY28" s="3"/>
      <c r="CZ28" s="3"/>
      <c r="DA28" s="3"/>
      <c r="DB28" s="3"/>
      <c r="DC28" s="3"/>
      <c r="DD28" s="3"/>
      <c r="DE28" s="3"/>
      <c r="DF28" s="3"/>
      <c r="DG28" s="3"/>
      <c r="DH28" s="3"/>
      <c r="DI28" s="3"/>
      <c r="DJ28" s="3"/>
      <c r="DK28" s="3"/>
      <c r="DL28" s="3"/>
      <c r="DM28" s="3"/>
      <c r="DN28" s="3"/>
      <c r="DO28" s="3"/>
      <c r="DP28" s="3"/>
      <c r="DQ28" s="3"/>
      <c r="DR28" s="3"/>
      <c r="DS28" s="3"/>
      <c r="DT28" s="3"/>
      <c r="DU28" s="3"/>
      <c r="DV28" s="3"/>
      <c r="DW28" s="3"/>
      <c r="DX28" s="3"/>
      <c r="DY28" s="3"/>
      <c r="DZ28" s="3"/>
      <c r="EA28" s="3"/>
      <c r="EB28" s="3"/>
      <c r="EC28" s="3"/>
      <c r="ED28" s="3"/>
      <c r="EE28" s="3"/>
      <c r="EF28" s="3"/>
      <c r="EG28" s="3"/>
      <c r="EH28" s="3"/>
      <c r="EI28" s="3"/>
      <c r="EJ28" s="3"/>
      <c r="EK28" s="3"/>
      <c r="EL28" s="3"/>
      <c r="EM28" s="3"/>
    </row>
    <row r="29" spans="1:143" s="2" customFormat="1" x14ac:dyDescent="0.4">
      <c r="A29" s="147">
        <v>6</v>
      </c>
      <c r="B29" s="150" t="s">
        <v>33</v>
      </c>
      <c r="C29" s="143">
        <v>22002461.699999999</v>
      </c>
      <c r="D29" s="137">
        <f>O29</f>
        <v>21677302.174000002</v>
      </c>
      <c r="E29" s="137">
        <v>0</v>
      </c>
      <c r="F29" s="137">
        <v>0</v>
      </c>
      <c r="G29" s="137">
        <v>0</v>
      </c>
      <c r="H29" s="137">
        <v>0</v>
      </c>
      <c r="I29" s="137">
        <v>0</v>
      </c>
      <c r="J29" s="137">
        <v>0</v>
      </c>
      <c r="K29" s="137">
        <v>0</v>
      </c>
      <c r="L29" s="137">
        <v>0</v>
      </c>
      <c r="M29" s="137">
        <v>0</v>
      </c>
      <c r="N29" s="137"/>
      <c r="O29" s="137">
        <f>5975.33*'Разд 1'!L41</f>
        <v>21677302.174000002</v>
      </c>
      <c r="P29" s="137">
        <v>0</v>
      </c>
      <c r="Q29" s="137">
        <v>0</v>
      </c>
      <c r="R29" s="137">
        <v>0</v>
      </c>
      <c r="S29" s="11">
        <v>0</v>
      </c>
      <c r="T29" s="137">
        <v>0</v>
      </c>
      <c r="U29" s="148">
        <v>0</v>
      </c>
      <c r="V29" s="137">
        <f>O29*1.5%</f>
        <v>325159.53261000005</v>
      </c>
      <c r="W29" s="137">
        <v>0</v>
      </c>
      <c r="X29" s="137">
        <v>0</v>
      </c>
      <c r="Y29" s="137">
        <v>0</v>
      </c>
      <c r="Z29" s="137">
        <v>0</v>
      </c>
      <c r="AA29" s="137">
        <v>0</v>
      </c>
      <c r="AB29" s="137">
        <v>0</v>
      </c>
      <c r="AC29" s="137">
        <v>0</v>
      </c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3"/>
      <c r="BS29" s="3"/>
      <c r="BT29" s="3"/>
      <c r="BU29" s="3"/>
      <c r="BV29" s="3"/>
      <c r="BW29" s="3"/>
      <c r="BX29" s="3"/>
      <c r="BY29" s="3"/>
      <c r="BZ29" s="3"/>
      <c r="CA29" s="3"/>
      <c r="CB29" s="3"/>
      <c r="CC29" s="3"/>
      <c r="CD29" s="3"/>
      <c r="CE29" s="3"/>
      <c r="CF29" s="3"/>
      <c r="CG29" s="3"/>
      <c r="CH29" s="3"/>
      <c r="CI29" s="3"/>
      <c r="CJ29" s="3"/>
      <c r="CK29" s="3"/>
      <c r="CL29" s="3"/>
      <c r="CM29" s="3"/>
      <c r="CN29" s="3"/>
      <c r="CO29" s="3"/>
      <c r="CP29" s="3"/>
      <c r="CQ29" s="3"/>
      <c r="CR29" s="3"/>
      <c r="CS29" s="3"/>
      <c r="CT29" s="3"/>
      <c r="CU29" s="3"/>
      <c r="CV29" s="3"/>
      <c r="CW29" s="3"/>
      <c r="CX29" s="3"/>
      <c r="CY29" s="3"/>
      <c r="CZ29" s="3"/>
      <c r="DA29" s="3"/>
      <c r="DB29" s="3"/>
      <c r="DC29" s="3"/>
      <c r="DD29" s="3"/>
      <c r="DE29" s="3"/>
      <c r="DF29" s="3"/>
      <c r="DG29" s="3"/>
      <c r="DH29" s="3"/>
      <c r="DI29" s="3"/>
      <c r="DJ29" s="3"/>
      <c r="DK29" s="3"/>
      <c r="DL29" s="3"/>
      <c r="DM29" s="3"/>
      <c r="DN29" s="3"/>
      <c r="DO29" s="3"/>
      <c r="DP29" s="3"/>
      <c r="DQ29" s="3"/>
      <c r="DR29" s="3"/>
      <c r="DS29" s="3"/>
      <c r="DT29" s="3"/>
      <c r="DU29" s="3"/>
      <c r="DV29" s="3"/>
      <c r="DW29" s="3"/>
      <c r="DX29" s="3"/>
      <c r="DY29" s="3"/>
      <c r="DZ29" s="3"/>
      <c r="EA29" s="3"/>
      <c r="EB29" s="3"/>
      <c r="EC29" s="3"/>
      <c r="ED29" s="3"/>
      <c r="EE29" s="3"/>
      <c r="EF29" s="3"/>
      <c r="EG29" s="3"/>
      <c r="EH29" s="3"/>
      <c r="EI29" s="3"/>
      <c r="EJ29" s="3"/>
      <c r="EK29" s="3"/>
      <c r="EL29" s="3"/>
      <c r="EM29" s="3"/>
    </row>
    <row r="30" spans="1:143" s="2" customFormat="1" x14ac:dyDescent="0.4">
      <c r="A30" s="147">
        <v>7</v>
      </c>
      <c r="B30" s="151" t="s">
        <v>108</v>
      </c>
      <c r="C30" s="143">
        <f>E30+F30+G30+H30+J30+U30+V30</f>
        <v>18310488.621005006</v>
      </c>
      <c r="D30" s="137">
        <f>E30+F30+G30+H30+J30+U30</f>
        <v>18039890.267000005</v>
      </c>
      <c r="E30" s="137">
        <f>408.91*'Разд 1'!L42</f>
        <v>1928951.1430000002</v>
      </c>
      <c r="F30" s="137">
        <f>413.53*'Разд 1'!L42</f>
        <v>1950745.0689999999</v>
      </c>
      <c r="G30" s="137">
        <f>755.23*'Разд 1'!L42</f>
        <v>3562646.4790000003</v>
      </c>
      <c r="H30" s="137">
        <f>(871.5*'Разд 1'!L42)+2501151.24</f>
        <v>6612278.1900000004</v>
      </c>
      <c r="I30" s="137">
        <v>0</v>
      </c>
      <c r="J30" s="137">
        <f>690.32*'Разд 1'!L42</f>
        <v>3256446.5360000003</v>
      </c>
      <c r="K30" s="137">
        <v>0</v>
      </c>
      <c r="L30" s="137">
        <v>0</v>
      </c>
      <c r="M30" s="137">
        <v>0</v>
      </c>
      <c r="N30" s="137"/>
      <c r="O30" s="137"/>
      <c r="P30" s="137">
        <v>0</v>
      </c>
      <c r="Q30" s="137">
        <v>0</v>
      </c>
      <c r="R30" s="137">
        <v>0</v>
      </c>
      <c r="S30" s="11">
        <v>0</v>
      </c>
      <c r="T30" s="137">
        <v>0</v>
      </c>
      <c r="U30" s="148">
        <f>154.5*'Разд 1'!L42</f>
        <v>728822.85</v>
      </c>
      <c r="V30" s="137">
        <f>D30*1.5%</f>
        <v>270598.35400500009</v>
      </c>
      <c r="W30" s="137">
        <v>0</v>
      </c>
      <c r="X30" s="137">
        <v>0</v>
      </c>
      <c r="Y30" s="137">
        <v>0</v>
      </c>
      <c r="Z30" s="137">
        <v>0</v>
      </c>
      <c r="AA30" s="137">
        <v>0</v>
      </c>
      <c r="AB30" s="137">
        <v>0</v>
      </c>
      <c r="AC30" s="137">
        <v>0</v>
      </c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  <c r="BR30" s="3"/>
      <c r="BS30" s="3"/>
      <c r="BT30" s="3"/>
      <c r="BU30" s="3"/>
      <c r="BV30" s="3"/>
      <c r="BW30" s="3"/>
      <c r="BX30" s="3"/>
      <c r="BY30" s="3"/>
      <c r="BZ30" s="3"/>
      <c r="CA30" s="3"/>
      <c r="CB30" s="3"/>
      <c r="CC30" s="3"/>
      <c r="CD30" s="3"/>
      <c r="CE30" s="3"/>
      <c r="CF30" s="3"/>
      <c r="CG30" s="3"/>
      <c r="CH30" s="3"/>
      <c r="CI30" s="3"/>
      <c r="CJ30" s="3"/>
      <c r="CK30" s="3"/>
      <c r="CL30" s="3"/>
      <c r="CM30" s="3"/>
      <c r="CN30" s="3"/>
      <c r="CO30" s="3"/>
      <c r="CP30" s="3"/>
      <c r="CQ30" s="3"/>
      <c r="CR30" s="3"/>
      <c r="CS30" s="3"/>
      <c r="CT30" s="3"/>
      <c r="CU30" s="3"/>
      <c r="CV30" s="3"/>
      <c r="CW30" s="3"/>
      <c r="CX30" s="3"/>
      <c r="CY30" s="3"/>
      <c r="CZ30" s="3"/>
      <c r="DA30" s="3"/>
      <c r="DB30" s="3"/>
      <c r="DC30" s="3"/>
      <c r="DD30" s="3"/>
      <c r="DE30" s="3"/>
      <c r="DF30" s="3"/>
      <c r="DG30" s="3"/>
      <c r="DH30" s="3"/>
      <c r="DI30" s="3"/>
      <c r="DJ30" s="3"/>
      <c r="DK30" s="3"/>
      <c r="DL30" s="3"/>
      <c r="DM30" s="3"/>
      <c r="DN30" s="3"/>
      <c r="DO30" s="3"/>
      <c r="DP30" s="3"/>
      <c r="DQ30" s="3"/>
      <c r="DR30" s="3"/>
      <c r="DS30" s="3"/>
      <c r="DT30" s="3"/>
      <c r="DU30" s="3"/>
      <c r="DV30" s="3"/>
      <c r="DW30" s="3"/>
      <c r="DX30" s="3"/>
      <c r="DY30" s="3"/>
      <c r="DZ30" s="3"/>
      <c r="EA30" s="3"/>
      <c r="EB30" s="3"/>
      <c r="EC30" s="3"/>
      <c r="ED30" s="3"/>
      <c r="EE30" s="3"/>
      <c r="EF30" s="3"/>
      <c r="EG30" s="3"/>
      <c r="EH30" s="3"/>
      <c r="EI30" s="3"/>
      <c r="EJ30" s="3"/>
      <c r="EK30" s="3"/>
      <c r="EL30" s="3"/>
      <c r="EM30" s="3"/>
    </row>
    <row r="31" spans="1:143" s="2" customFormat="1" x14ac:dyDescent="0.4">
      <c r="A31" s="147">
        <v>8</v>
      </c>
      <c r="B31" s="152" t="s">
        <v>47</v>
      </c>
      <c r="C31" s="143">
        <f t="shared" ref="C31" si="4">D31+M31+O31+Q31+S31+U31+V31+X31+Z31+AA31+AB31+AC31</f>
        <v>22669511.002</v>
      </c>
      <c r="D31" s="137">
        <f>G31+H31</f>
        <v>22334493.592</v>
      </c>
      <c r="E31" s="137">
        <v>0</v>
      </c>
      <c r="F31" s="137">
        <v>0</v>
      </c>
      <c r="G31" s="137">
        <f>467.73*'[1]раздел 1'!L43</f>
        <v>2566340.9640000002</v>
      </c>
      <c r="H31" s="137">
        <f>(2235.31*'[1]раздел 1'!L43)+(2501151.24*3)</f>
        <v>19768152.627999999</v>
      </c>
      <c r="I31" s="137">
        <v>0</v>
      </c>
      <c r="J31" s="137">
        <v>0</v>
      </c>
      <c r="K31" s="137">
        <v>0</v>
      </c>
      <c r="L31" s="137">
        <v>0</v>
      </c>
      <c r="M31" s="137">
        <v>0</v>
      </c>
      <c r="N31" s="137"/>
      <c r="O31" s="137"/>
      <c r="P31" s="137">
        <v>0</v>
      </c>
      <c r="Q31" s="137">
        <v>0</v>
      </c>
      <c r="R31" s="137">
        <v>0</v>
      </c>
      <c r="S31" s="11">
        <v>0</v>
      </c>
      <c r="T31" s="137">
        <v>0</v>
      </c>
      <c r="U31" s="148">
        <v>0</v>
      </c>
      <c r="V31" s="137">
        <v>335017.40999999997</v>
      </c>
      <c r="W31" s="137">
        <v>0</v>
      </c>
      <c r="X31" s="137">
        <v>0</v>
      </c>
      <c r="Y31" s="137">
        <v>0</v>
      </c>
      <c r="Z31" s="137">
        <v>0</v>
      </c>
      <c r="AA31" s="137">
        <v>0</v>
      </c>
      <c r="AB31" s="137">
        <v>0</v>
      </c>
      <c r="AC31" s="137">
        <v>0</v>
      </c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  <c r="BR31" s="3"/>
      <c r="BS31" s="3"/>
      <c r="BT31" s="3"/>
      <c r="BU31" s="3"/>
      <c r="BV31" s="3"/>
      <c r="BW31" s="3"/>
      <c r="BX31" s="3"/>
      <c r="BY31" s="3"/>
      <c r="BZ31" s="3"/>
      <c r="CA31" s="3"/>
      <c r="CB31" s="3"/>
      <c r="CC31" s="3"/>
      <c r="CD31" s="3"/>
      <c r="CE31" s="3"/>
      <c r="CF31" s="3"/>
      <c r="CG31" s="3"/>
      <c r="CH31" s="3"/>
      <c r="CI31" s="3"/>
      <c r="CJ31" s="3"/>
      <c r="CK31" s="3"/>
      <c r="CL31" s="3"/>
      <c r="CM31" s="3"/>
      <c r="CN31" s="3"/>
      <c r="CO31" s="3"/>
      <c r="CP31" s="3"/>
      <c r="CQ31" s="3"/>
      <c r="CR31" s="3"/>
      <c r="CS31" s="3"/>
      <c r="CT31" s="3"/>
      <c r="CU31" s="3"/>
      <c r="CV31" s="3"/>
      <c r="CW31" s="3"/>
      <c r="CX31" s="3"/>
      <c r="CY31" s="3"/>
      <c r="CZ31" s="3"/>
      <c r="DA31" s="3"/>
      <c r="DB31" s="3"/>
      <c r="DC31" s="3"/>
      <c r="DD31" s="3"/>
      <c r="DE31" s="3"/>
      <c r="DF31" s="3"/>
      <c r="DG31" s="3"/>
      <c r="DH31" s="3"/>
      <c r="DI31" s="3"/>
      <c r="DJ31" s="3"/>
      <c r="DK31" s="3"/>
      <c r="DL31" s="3"/>
      <c r="DM31" s="3"/>
      <c r="DN31" s="3"/>
      <c r="DO31" s="3"/>
      <c r="DP31" s="3"/>
      <c r="DQ31" s="3"/>
      <c r="DR31" s="3"/>
      <c r="DS31" s="3"/>
      <c r="DT31" s="3"/>
      <c r="DU31" s="3"/>
      <c r="DV31" s="3"/>
      <c r="DW31" s="3"/>
      <c r="DX31" s="3"/>
      <c r="DY31" s="3"/>
      <c r="DZ31" s="3"/>
      <c r="EA31" s="3"/>
      <c r="EB31" s="3"/>
      <c r="EC31" s="3"/>
      <c r="ED31" s="3"/>
      <c r="EE31" s="3"/>
      <c r="EF31" s="3"/>
      <c r="EG31" s="3"/>
      <c r="EH31" s="3"/>
      <c r="EI31" s="3"/>
      <c r="EJ31" s="3"/>
      <c r="EK31" s="3"/>
      <c r="EL31" s="3"/>
      <c r="EM31" s="3"/>
    </row>
    <row r="32" spans="1:143" s="2" customFormat="1" x14ac:dyDescent="0.4">
      <c r="A32" s="147">
        <v>9</v>
      </c>
      <c r="B32" s="152" t="s">
        <v>109</v>
      </c>
      <c r="C32" s="143">
        <f>U32+V32</f>
        <v>549755.10975000006</v>
      </c>
      <c r="D32" s="137">
        <f>U32</f>
        <v>541630.65</v>
      </c>
      <c r="E32" s="137">
        <v>0</v>
      </c>
      <c r="F32" s="137">
        <v>0</v>
      </c>
      <c r="G32" s="137">
        <v>0</v>
      </c>
      <c r="H32" s="137">
        <v>0</v>
      </c>
      <c r="I32" s="137">
        <v>0</v>
      </c>
      <c r="J32" s="137">
        <v>0</v>
      </c>
      <c r="K32" s="137">
        <v>0</v>
      </c>
      <c r="L32" s="137">
        <v>0</v>
      </c>
      <c r="M32" s="137">
        <v>0</v>
      </c>
      <c r="N32" s="137"/>
      <c r="O32" s="137"/>
      <c r="P32" s="137">
        <v>0</v>
      </c>
      <c r="Q32" s="137">
        <v>0</v>
      </c>
      <c r="R32" s="137">
        <v>0</v>
      </c>
      <c r="S32" s="11">
        <v>0</v>
      </c>
      <c r="T32" s="137">
        <v>0</v>
      </c>
      <c r="U32" s="148">
        <f>154.5*'[1]раздел 1'!L44</f>
        <v>541630.65</v>
      </c>
      <c r="V32" s="137">
        <f>U32*1.5%</f>
        <v>8124.45975</v>
      </c>
      <c r="W32" s="137">
        <v>0</v>
      </c>
      <c r="X32" s="137">
        <v>0</v>
      </c>
      <c r="Y32" s="137">
        <v>0</v>
      </c>
      <c r="Z32" s="137">
        <v>0</v>
      </c>
      <c r="AA32" s="137">
        <v>0</v>
      </c>
      <c r="AB32" s="137">
        <v>0</v>
      </c>
      <c r="AC32" s="137">
        <v>0</v>
      </c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  <c r="BQ32" s="3"/>
      <c r="BR32" s="3"/>
      <c r="BS32" s="3"/>
      <c r="BT32" s="3"/>
      <c r="BU32" s="3"/>
      <c r="BV32" s="3"/>
      <c r="BW32" s="3"/>
      <c r="BX32" s="3"/>
      <c r="BY32" s="3"/>
      <c r="BZ32" s="3"/>
      <c r="CA32" s="3"/>
      <c r="CB32" s="3"/>
      <c r="CC32" s="3"/>
      <c r="CD32" s="3"/>
      <c r="CE32" s="3"/>
      <c r="CF32" s="3"/>
      <c r="CG32" s="3"/>
      <c r="CH32" s="3"/>
      <c r="CI32" s="3"/>
      <c r="CJ32" s="3"/>
      <c r="CK32" s="3"/>
      <c r="CL32" s="3"/>
      <c r="CM32" s="3"/>
      <c r="CN32" s="3"/>
      <c r="CO32" s="3"/>
      <c r="CP32" s="3"/>
      <c r="CQ32" s="3"/>
      <c r="CR32" s="3"/>
      <c r="CS32" s="3"/>
      <c r="CT32" s="3"/>
      <c r="CU32" s="3"/>
      <c r="CV32" s="3"/>
      <c r="CW32" s="3"/>
      <c r="CX32" s="3"/>
      <c r="CY32" s="3"/>
      <c r="CZ32" s="3"/>
      <c r="DA32" s="3"/>
      <c r="DB32" s="3"/>
      <c r="DC32" s="3"/>
      <c r="DD32" s="3"/>
      <c r="DE32" s="3"/>
      <c r="DF32" s="3"/>
      <c r="DG32" s="3"/>
      <c r="DH32" s="3"/>
      <c r="DI32" s="3"/>
      <c r="DJ32" s="3"/>
      <c r="DK32" s="3"/>
      <c r="DL32" s="3"/>
      <c r="DM32" s="3"/>
      <c r="DN32" s="3"/>
      <c r="DO32" s="3"/>
      <c r="DP32" s="3"/>
      <c r="DQ32" s="3"/>
      <c r="DR32" s="3"/>
      <c r="DS32" s="3"/>
      <c r="DT32" s="3"/>
      <c r="DU32" s="3"/>
      <c r="DV32" s="3"/>
      <c r="DW32" s="3"/>
      <c r="DX32" s="3"/>
      <c r="DY32" s="3"/>
      <c r="DZ32" s="3"/>
      <c r="EA32" s="3"/>
      <c r="EB32" s="3"/>
      <c r="EC32" s="3"/>
      <c r="ED32" s="3"/>
      <c r="EE32" s="3"/>
      <c r="EF32" s="3"/>
      <c r="EG32" s="3"/>
      <c r="EH32" s="3"/>
      <c r="EI32" s="3"/>
      <c r="EJ32" s="3"/>
      <c r="EK32" s="3"/>
      <c r="EL32" s="3"/>
      <c r="EM32" s="3"/>
    </row>
    <row r="33" spans="1:143" s="4" customFormat="1" x14ac:dyDescent="0.4">
      <c r="A33" s="144"/>
      <c r="B33" s="153" t="s">
        <v>48</v>
      </c>
      <c r="C33" s="154">
        <f>SUM(C24:C32)</f>
        <v>88633281.172104999</v>
      </c>
      <c r="D33" s="154">
        <f>SUM(D24:D32)</f>
        <v>86533299.97300002</v>
      </c>
      <c r="E33" s="154">
        <f t="shared" ref="E33:AC33" si="5">SUM(E24:E32)</f>
        <v>1928951.1430000002</v>
      </c>
      <c r="F33" s="154">
        <f t="shared" si="5"/>
        <v>1950745.0689999999</v>
      </c>
      <c r="G33" s="154">
        <f t="shared" si="5"/>
        <v>6128987.443</v>
      </c>
      <c r="H33" s="154">
        <f t="shared" si="5"/>
        <v>26380430.818</v>
      </c>
      <c r="I33" s="154">
        <f t="shared" si="5"/>
        <v>0</v>
      </c>
      <c r="J33" s="154">
        <f t="shared" si="5"/>
        <v>3256446.5360000003</v>
      </c>
      <c r="K33" s="154">
        <f t="shared" si="5"/>
        <v>0</v>
      </c>
      <c r="L33" s="154">
        <f t="shared" si="5"/>
        <v>0</v>
      </c>
      <c r="M33" s="154">
        <f t="shared" si="5"/>
        <v>0</v>
      </c>
      <c r="N33" s="154">
        <f t="shared" si="5"/>
        <v>0</v>
      </c>
      <c r="O33" s="154">
        <f t="shared" si="5"/>
        <v>21677302.174000002</v>
      </c>
      <c r="P33" s="154">
        <f t="shared" si="5"/>
        <v>0</v>
      </c>
      <c r="Q33" s="154">
        <f t="shared" si="5"/>
        <v>0</v>
      </c>
      <c r="R33" s="154">
        <f t="shared" si="5"/>
        <v>0</v>
      </c>
      <c r="S33" s="154">
        <f t="shared" si="5"/>
        <v>23939983.289999999</v>
      </c>
      <c r="T33" s="154">
        <f t="shared" si="5"/>
        <v>0</v>
      </c>
      <c r="U33" s="154">
        <f t="shared" si="5"/>
        <v>1270453.5</v>
      </c>
      <c r="V33" s="154">
        <v>1297999.5</v>
      </c>
      <c r="W33" s="154">
        <f t="shared" si="5"/>
        <v>0</v>
      </c>
      <c r="X33" s="154">
        <f t="shared" si="5"/>
        <v>0</v>
      </c>
      <c r="Y33" s="154">
        <f t="shared" si="5"/>
        <v>0</v>
      </c>
      <c r="Z33" s="154">
        <f t="shared" si="5"/>
        <v>0</v>
      </c>
      <c r="AA33" s="154">
        <f t="shared" si="5"/>
        <v>0</v>
      </c>
      <c r="AB33" s="154">
        <f t="shared" si="5"/>
        <v>691981.7</v>
      </c>
      <c r="AC33" s="154">
        <f t="shared" si="5"/>
        <v>110000</v>
      </c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  <c r="BQ33" s="3"/>
      <c r="BR33" s="3"/>
      <c r="BS33" s="3"/>
      <c r="BT33" s="3"/>
      <c r="BU33" s="3"/>
      <c r="BV33" s="3"/>
      <c r="BW33" s="3"/>
      <c r="BX33" s="3"/>
      <c r="BY33" s="3"/>
      <c r="BZ33" s="3"/>
      <c r="CA33" s="3"/>
      <c r="CB33" s="3"/>
      <c r="CC33" s="3"/>
      <c r="CD33" s="3"/>
      <c r="CE33" s="3"/>
      <c r="CF33" s="3"/>
      <c r="CG33" s="3"/>
      <c r="CH33" s="3"/>
      <c r="CI33" s="3"/>
      <c r="CJ33" s="3"/>
      <c r="CK33" s="3"/>
      <c r="CL33" s="3"/>
      <c r="CM33" s="3"/>
      <c r="CN33" s="3"/>
      <c r="CO33" s="3"/>
      <c r="CP33" s="3"/>
      <c r="CQ33" s="3"/>
      <c r="CR33" s="3"/>
      <c r="CS33" s="3"/>
      <c r="CT33" s="3"/>
      <c r="CU33" s="3"/>
      <c r="CV33" s="3"/>
      <c r="CW33" s="3"/>
      <c r="CX33" s="3"/>
      <c r="CY33" s="3"/>
      <c r="CZ33" s="3"/>
      <c r="DA33" s="3"/>
      <c r="DB33" s="3"/>
      <c r="DC33" s="3"/>
      <c r="DD33" s="3"/>
      <c r="DE33" s="3"/>
      <c r="DF33" s="3"/>
      <c r="DG33" s="3"/>
      <c r="DH33" s="3"/>
      <c r="DI33" s="3"/>
      <c r="DJ33" s="3"/>
      <c r="DK33" s="3"/>
      <c r="DL33" s="3"/>
      <c r="DM33" s="3"/>
      <c r="DN33" s="3"/>
      <c r="DO33" s="3"/>
      <c r="DP33" s="3"/>
      <c r="DQ33" s="3"/>
      <c r="DR33" s="3"/>
      <c r="DS33" s="3"/>
      <c r="DT33" s="3"/>
      <c r="DU33" s="3"/>
      <c r="DV33" s="3"/>
      <c r="DW33" s="3"/>
      <c r="DX33" s="3"/>
      <c r="DY33" s="3"/>
      <c r="DZ33" s="3"/>
      <c r="EA33" s="3"/>
      <c r="EB33" s="3"/>
      <c r="EC33" s="3"/>
      <c r="ED33" s="3"/>
      <c r="EE33" s="3"/>
      <c r="EF33" s="3"/>
      <c r="EG33" s="3"/>
      <c r="EH33" s="3"/>
      <c r="EI33" s="3"/>
      <c r="EJ33" s="3"/>
      <c r="EK33" s="3"/>
      <c r="EL33" s="3"/>
      <c r="EM33" s="3"/>
    </row>
    <row r="34" spans="1:143" x14ac:dyDescent="0.4">
      <c r="A34" s="226">
        <v>2022</v>
      </c>
      <c r="B34" s="224"/>
      <c r="C34" s="224"/>
      <c r="D34" s="224"/>
      <c r="E34" s="224"/>
      <c r="F34" s="224"/>
      <c r="G34" s="224"/>
      <c r="H34" s="224"/>
      <c r="I34" s="224"/>
      <c r="J34" s="224"/>
      <c r="K34" s="224"/>
      <c r="L34" s="224"/>
      <c r="M34" s="224"/>
      <c r="N34" s="224"/>
      <c r="O34" s="224"/>
      <c r="P34" s="224"/>
      <c r="Q34" s="224"/>
      <c r="R34" s="224"/>
      <c r="S34" s="224"/>
      <c r="T34" s="224"/>
      <c r="U34" s="224"/>
      <c r="V34" s="224"/>
      <c r="W34" s="224"/>
      <c r="X34" s="224"/>
      <c r="Y34" s="224"/>
      <c r="Z34" s="224"/>
      <c r="AA34" s="224"/>
      <c r="AB34" s="224"/>
      <c r="AC34" s="225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  <c r="BQ34" s="3"/>
      <c r="BR34" s="3"/>
      <c r="BS34" s="3"/>
      <c r="BT34" s="3"/>
      <c r="BU34" s="3"/>
      <c r="BV34" s="3"/>
      <c r="BW34" s="3"/>
      <c r="BX34" s="3"/>
      <c r="BY34" s="3"/>
      <c r="BZ34" s="3"/>
      <c r="CA34" s="3"/>
      <c r="CB34" s="3"/>
      <c r="CC34" s="3"/>
      <c r="CD34" s="3"/>
      <c r="CE34" s="3"/>
      <c r="CF34" s="3"/>
      <c r="CG34" s="3"/>
      <c r="CH34" s="3"/>
      <c r="CI34" s="3"/>
      <c r="CJ34" s="3"/>
      <c r="CK34" s="3"/>
      <c r="CL34" s="3"/>
      <c r="CM34" s="3"/>
      <c r="CN34" s="3"/>
      <c r="CO34" s="3"/>
      <c r="CP34" s="3"/>
      <c r="CQ34" s="3"/>
      <c r="CR34" s="3"/>
      <c r="CS34" s="3"/>
      <c r="CT34" s="3"/>
      <c r="CU34" s="3"/>
      <c r="CV34" s="3"/>
      <c r="CW34" s="3"/>
      <c r="CX34" s="3"/>
      <c r="CY34" s="3"/>
      <c r="CZ34" s="3"/>
      <c r="DA34" s="3"/>
      <c r="DB34" s="3"/>
      <c r="DC34" s="3"/>
      <c r="DD34" s="3"/>
      <c r="DE34" s="3"/>
      <c r="DF34" s="3"/>
      <c r="DG34" s="3"/>
      <c r="DH34" s="3"/>
      <c r="DI34" s="3"/>
      <c r="DJ34" s="3"/>
      <c r="DK34" s="3"/>
      <c r="DL34" s="3"/>
      <c r="DM34" s="3"/>
      <c r="DN34" s="3"/>
      <c r="DO34" s="3"/>
      <c r="DP34" s="3"/>
      <c r="DQ34" s="3"/>
      <c r="DR34" s="3"/>
      <c r="DS34" s="3"/>
      <c r="DT34" s="3"/>
      <c r="DU34" s="3"/>
      <c r="DV34" s="3"/>
      <c r="DW34" s="3"/>
      <c r="DX34" s="3"/>
      <c r="DY34" s="3"/>
      <c r="DZ34" s="3"/>
      <c r="EA34" s="3"/>
      <c r="EB34" s="3"/>
      <c r="EC34" s="3"/>
      <c r="ED34" s="3"/>
      <c r="EE34" s="3"/>
      <c r="EF34" s="3"/>
      <c r="EG34" s="3"/>
      <c r="EH34" s="3"/>
      <c r="EI34" s="3"/>
      <c r="EJ34" s="3"/>
      <c r="EK34" s="3"/>
      <c r="EL34" s="3"/>
      <c r="EM34" s="3"/>
    </row>
    <row r="35" spans="1:143" s="2" customFormat="1" x14ac:dyDescent="0.4">
      <c r="A35" s="134">
        <v>1</v>
      </c>
      <c r="B35" s="136" t="s">
        <v>42</v>
      </c>
      <c r="C35" s="137">
        <v>1586852.64</v>
      </c>
      <c r="D35" s="148">
        <f>E35+F35+G35+H35+I35+J35+K35</f>
        <v>1563401.6229999999</v>
      </c>
      <c r="E35" s="148">
        <v>0</v>
      </c>
      <c r="F35" s="148">
        <v>0</v>
      </c>
      <c r="G35" s="148">
        <f>755.23*'[1]раздел 1'!L47</f>
        <v>1563401.6229999999</v>
      </c>
      <c r="H35" s="148">
        <v>0</v>
      </c>
      <c r="I35" s="148">
        <v>0</v>
      </c>
      <c r="J35" s="148">
        <v>0</v>
      </c>
      <c r="K35" s="148">
        <v>0</v>
      </c>
      <c r="L35" s="148">
        <v>0</v>
      </c>
      <c r="M35" s="148">
        <v>0</v>
      </c>
      <c r="N35" s="148">
        <v>0</v>
      </c>
      <c r="O35" s="148">
        <v>0</v>
      </c>
      <c r="P35" s="148">
        <v>0</v>
      </c>
      <c r="Q35" s="148">
        <v>0</v>
      </c>
      <c r="R35" s="148">
        <v>0</v>
      </c>
      <c r="S35" s="148">
        <v>0</v>
      </c>
      <c r="T35" s="148">
        <v>0</v>
      </c>
      <c r="U35" s="148">
        <v>0</v>
      </c>
      <c r="V35" s="148">
        <f>G35*1.5%</f>
        <v>23451.024344999998</v>
      </c>
      <c r="W35" s="148">
        <v>0</v>
      </c>
      <c r="X35" s="148">
        <v>0</v>
      </c>
      <c r="Y35" s="148">
        <v>0</v>
      </c>
      <c r="Z35" s="148">
        <v>0</v>
      </c>
      <c r="AA35" s="148">
        <v>0</v>
      </c>
      <c r="AB35" s="148">
        <v>0</v>
      </c>
      <c r="AC35" s="148">
        <v>0</v>
      </c>
      <c r="AD35" s="140"/>
      <c r="AE35" s="140"/>
      <c r="AF35" s="140"/>
      <c r="AG35" s="141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  <c r="BQ35" s="3"/>
      <c r="BR35" s="3"/>
      <c r="BS35" s="3"/>
      <c r="BT35" s="3"/>
      <c r="BU35" s="3"/>
      <c r="BV35" s="3"/>
      <c r="BW35" s="3"/>
      <c r="BX35" s="3"/>
      <c r="BY35" s="3"/>
      <c r="BZ35" s="3"/>
      <c r="CA35" s="3"/>
      <c r="CB35" s="3"/>
      <c r="CC35" s="3"/>
      <c r="CD35" s="3"/>
      <c r="CE35" s="3"/>
      <c r="CF35" s="3"/>
      <c r="CG35" s="3"/>
      <c r="CH35" s="3"/>
      <c r="CI35" s="3"/>
      <c r="CJ35" s="3"/>
      <c r="CK35" s="3"/>
      <c r="CL35" s="3"/>
      <c r="CM35" s="3"/>
      <c r="CN35" s="3"/>
      <c r="CO35" s="3"/>
      <c r="CP35" s="3"/>
      <c r="CQ35" s="3"/>
      <c r="CR35" s="3"/>
      <c r="CS35" s="3"/>
      <c r="CT35" s="3"/>
      <c r="CU35" s="3"/>
      <c r="CV35" s="3"/>
      <c r="CW35" s="3"/>
      <c r="CX35" s="3"/>
      <c r="CY35" s="3"/>
      <c r="CZ35" s="3"/>
      <c r="DA35" s="3"/>
      <c r="DB35" s="3"/>
      <c r="DC35" s="3"/>
      <c r="DD35" s="3"/>
      <c r="DE35" s="3"/>
      <c r="DF35" s="3"/>
      <c r="DG35" s="3"/>
      <c r="DH35" s="3"/>
      <c r="DI35" s="3"/>
      <c r="DJ35" s="3"/>
      <c r="DK35" s="3"/>
      <c r="DL35" s="3"/>
      <c r="DM35" s="3"/>
      <c r="DN35" s="3"/>
      <c r="DO35" s="3"/>
      <c r="DP35" s="3"/>
      <c r="DQ35" s="3"/>
      <c r="DR35" s="3"/>
      <c r="DS35" s="3"/>
      <c r="DT35" s="3"/>
      <c r="DU35" s="3"/>
      <c r="DV35" s="3"/>
      <c r="DW35" s="3"/>
      <c r="DX35" s="3"/>
      <c r="DY35" s="3"/>
      <c r="DZ35" s="3"/>
      <c r="EA35" s="3"/>
      <c r="EB35" s="3"/>
      <c r="EC35" s="3"/>
      <c r="ED35" s="3"/>
      <c r="EE35" s="3"/>
      <c r="EF35" s="3"/>
      <c r="EG35" s="3"/>
      <c r="EH35" s="3"/>
      <c r="EI35" s="3"/>
      <c r="EJ35" s="3"/>
      <c r="EK35" s="3"/>
      <c r="EL35" s="3"/>
      <c r="EM35" s="3"/>
    </row>
    <row r="36" spans="1:143" s="2" customFormat="1" x14ac:dyDescent="0.4">
      <c r="A36" s="134">
        <v>2</v>
      </c>
      <c r="B36" s="136" t="s">
        <v>43</v>
      </c>
      <c r="C36" s="137">
        <f>D36+V36</f>
        <v>8648782.5565400012</v>
      </c>
      <c r="D36" s="155">
        <f>O36</f>
        <v>8520968.0360000003</v>
      </c>
      <c r="E36" s="155">
        <v>0</v>
      </c>
      <c r="F36" s="148">
        <v>0</v>
      </c>
      <c r="G36" s="155">
        <v>0</v>
      </c>
      <c r="H36" s="155">
        <v>0</v>
      </c>
      <c r="I36" s="155">
        <v>0</v>
      </c>
      <c r="J36" s="155">
        <v>0</v>
      </c>
      <c r="K36" s="155">
        <v>0</v>
      </c>
      <c r="L36" s="155">
        <v>0</v>
      </c>
      <c r="M36" s="155">
        <v>0</v>
      </c>
      <c r="N36" s="155">
        <v>882</v>
      </c>
      <c r="O36" s="155">
        <f>3357.62*'Разд 1'!L37</f>
        <v>8520968.0360000003</v>
      </c>
      <c r="P36" s="155">
        <v>0</v>
      </c>
      <c r="Q36" s="155">
        <v>0</v>
      </c>
      <c r="R36" s="155">
        <v>0</v>
      </c>
      <c r="S36" s="155">
        <v>0</v>
      </c>
      <c r="T36" s="155">
        <v>0</v>
      </c>
      <c r="U36" s="155">
        <v>0</v>
      </c>
      <c r="V36" s="155">
        <f>O36*1.5%</f>
        <v>127814.52054</v>
      </c>
      <c r="W36" s="155">
        <v>0</v>
      </c>
      <c r="X36" s="155">
        <v>0</v>
      </c>
      <c r="Y36" s="155">
        <v>0</v>
      </c>
      <c r="Z36" s="155">
        <v>0</v>
      </c>
      <c r="AA36" s="155">
        <v>0</v>
      </c>
      <c r="AB36" s="155">
        <v>0</v>
      </c>
      <c r="AC36" s="155">
        <v>0</v>
      </c>
      <c r="AD36" s="140"/>
      <c r="AE36" s="140"/>
      <c r="AF36" s="140"/>
      <c r="AG36" s="141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  <c r="BQ36" s="3"/>
      <c r="BR36" s="3"/>
      <c r="BS36" s="3"/>
      <c r="BT36" s="3"/>
      <c r="BU36" s="3"/>
      <c r="BV36" s="3"/>
      <c r="BW36" s="3"/>
      <c r="BX36" s="3"/>
      <c r="BY36" s="3"/>
      <c r="BZ36" s="3"/>
      <c r="CA36" s="3"/>
      <c r="CB36" s="3"/>
      <c r="CC36" s="3"/>
      <c r="CD36" s="3"/>
      <c r="CE36" s="3"/>
      <c r="CF36" s="3"/>
      <c r="CG36" s="3"/>
      <c r="CH36" s="3"/>
      <c r="CI36" s="3"/>
      <c r="CJ36" s="3"/>
      <c r="CK36" s="3"/>
      <c r="CL36" s="3"/>
      <c r="CM36" s="3"/>
      <c r="CN36" s="3"/>
      <c r="CO36" s="3"/>
      <c r="CP36" s="3"/>
      <c r="CQ36" s="3"/>
      <c r="CR36" s="3"/>
      <c r="CS36" s="3"/>
      <c r="CT36" s="3"/>
      <c r="CU36" s="3"/>
      <c r="CV36" s="3"/>
      <c r="CW36" s="3"/>
      <c r="CX36" s="3"/>
      <c r="CY36" s="3"/>
      <c r="CZ36" s="3"/>
      <c r="DA36" s="3"/>
      <c r="DB36" s="3"/>
      <c r="DC36" s="3"/>
      <c r="DD36" s="3"/>
      <c r="DE36" s="3"/>
      <c r="DF36" s="3"/>
      <c r="DG36" s="3"/>
      <c r="DH36" s="3"/>
      <c r="DI36" s="3"/>
      <c r="DJ36" s="3"/>
      <c r="DK36" s="3"/>
      <c r="DL36" s="3"/>
      <c r="DM36" s="3"/>
      <c r="DN36" s="3"/>
      <c r="DO36" s="3"/>
      <c r="DP36" s="3"/>
      <c r="DQ36" s="3"/>
      <c r="DR36" s="3"/>
      <c r="DS36" s="3"/>
      <c r="DT36" s="3"/>
      <c r="DU36" s="3"/>
      <c r="DV36" s="3"/>
      <c r="DW36" s="3"/>
      <c r="DX36" s="3"/>
      <c r="DY36" s="3"/>
      <c r="DZ36" s="3"/>
      <c r="EA36" s="3"/>
      <c r="EB36" s="3"/>
      <c r="EC36" s="3"/>
      <c r="ED36" s="3"/>
      <c r="EE36" s="3"/>
      <c r="EF36" s="3"/>
      <c r="EG36" s="3"/>
      <c r="EH36" s="3"/>
      <c r="EI36" s="3"/>
      <c r="EJ36" s="3"/>
      <c r="EK36" s="3"/>
      <c r="EL36" s="3"/>
      <c r="EM36" s="3"/>
    </row>
    <row r="37" spans="1:143" s="12" customFormat="1" x14ac:dyDescent="0.4">
      <c r="A37" s="134">
        <v>3</v>
      </c>
      <c r="B37" s="136" t="s">
        <v>44</v>
      </c>
      <c r="C37" s="137">
        <f>O37+V37</f>
        <v>22472496.102735002</v>
      </c>
      <c r="D37" s="148">
        <f>O37</f>
        <v>22140390.249000002</v>
      </c>
      <c r="E37" s="148">
        <v>0</v>
      </c>
      <c r="F37" s="148">
        <v>0</v>
      </c>
      <c r="G37" s="148">
        <v>0</v>
      </c>
      <c r="H37" s="148">
        <v>0</v>
      </c>
      <c r="I37" s="148">
        <v>0</v>
      </c>
      <c r="J37" s="148">
        <v>0</v>
      </c>
      <c r="K37" s="148">
        <v>0</v>
      </c>
      <c r="L37" s="148">
        <v>0</v>
      </c>
      <c r="M37" s="148">
        <v>0</v>
      </c>
      <c r="N37" s="148">
        <v>1444</v>
      </c>
      <c r="O37" s="148">
        <f>5975.33*'Разд 1'!L38</f>
        <v>22140390.249000002</v>
      </c>
      <c r="P37" s="148">
        <v>0</v>
      </c>
      <c r="Q37" s="148">
        <v>0</v>
      </c>
      <c r="R37" s="148">
        <v>0</v>
      </c>
      <c r="S37" s="148">
        <v>0</v>
      </c>
      <c r="T37" s="148">
        <v>0</v>
      </c>
      <c r="U37" s="148">
        <v>0</v>
      </c>
      <c r="V37" s="148">
        <f>O37*1.5%</f>
        <v>332105.85373500001</v>
      </c>
      <c r="W37" s="148">
        <v>0</v>
      </c>
      <c r="X37" s="148">
        <v>0</v>
      </c>
      <c r="Y37" s="148">
        <v>0</v>
      </c>
      <c r="Z37" s="148">
        <v>0</v>
      </c>
      <c r="AA37" s="148">
        <v>0</v>
      </c>
      <c r="AB37" s="148">
        <v>0</v>
      </c>
      <c r="AC37" s="148">
        <v>0</v>
      </c>
      <c r="AD37" s="140"/>
      <c r="AE37" s="140"/>
      <c r="AF37" s="140"/>
      <c r="AG37" s="141"/>
      <c r="AH37" s="141"/>
      <c r="AI37" s="141"/>
      <c r="AJ37" s="141"/>
      <c r="AK37" s="141"/>
      <c r="AL37" s="141"/>
      <c r="AM37" s="141"/>
      <c r="AN37" s="141"/>
      <c r="AO37" s="141"/>
      <c r="AP37" s="141"/>
      <c r="AQ37" s="141"/>
      <c r="AR37" s="141"/>
      <c r="AS37" s="141"/>
      <c r="AT37" s="141"/>
      <c r="AU37" s="141"/>
      <c r="AV37" s="141"/>
      <c r="AW37" s="141"/>
      <c r="AX37" s="141"/>
      <c r="AY37" s="141"/>
      <c r="AZ37" s="141"/>
      <c r="BA37" s="141"/>
      <c r="BB37" s="141"/>
      <c r="BC37" s="141"/>
      <c r="BD37" s="141"/>
      <c r="BE37" s="141"/>
      <c r="BF37" s="141"/>
      <c r="BG37" s="141"/>
      <c r="BH37" s="141"/>
      <c r="BI37" s="141"/>
      <c r="BJ37" s="141"/>
      <c r="BK37" s="141"/>
      <c r="BL37" s="141"/>
      <c r="BM37" s="141"/>
      <c r="BN37" s="141"/>
      <c r="BO37" s="141"/>
      <c r="BP37" s="141"/>
      <c r="BQ37" s="141"/>
      <c r="BR37" s="141"/>
      <c r="BS37" s="141"/>
      <c r="BT37" s="141"/>
      <c r="BU37" s="141"/>
      <c r="BV37" s="141"/>
      <c r="BW37" s="141"/>
      <c r="BX37" s="141"/>
      <c r="BY37" s="141"/>
      <c r="BZ37" s="141"/>
      <c r="CA37" s="141"/>
      <c r="CB37" s="141"/>
      <c r="CC37" s="141"/>
      <c r="CD37" s="141"/>
      <c r="CE37" s="141"/>
      <c r="CF37" s="141"/>
      <c r="CG37" s="141"/>
      <c r="CH37" s="141"/>
      <c r="CI37" s="141"/>
      <c r="CJ37" s="141"/>
      <c r="CK37" s="141"/>
      <c r="CL37" s="141"/>
      <c r="CM37" s="142"/>
      <c r="CN37" s="142"/>
      <c r="CO37" s="142"/>
      <c r="CP37" s="142"/>
      <c r="CQ37" s="142"/>
      <c r="CR37" s="142"/>
      <c r="CS37" s="142"/>
      <c r="CT37" s="142"/>
      <c r="CU37" s="142"/>
      <c r="CV37" s="142"/>
      <c r="CW37" s="142"/>
      <c r="CX37" s="142"/>
      <c r="CY37" s="142"/>
      <c r="CZ37" s="142"/>
      <c r="DA37" s="142"/>
      <c r="DB37" s="142"/>
      <c r="DC37" s="142"/>
      <c r="DD37" s="142"/>
      <c r="DE37" s="142"/>
      <c r="DF37" s="142"/>
      <c r="DG37" s="142"/>
      <c r="DH37" s="142"/>
      <c r="DI37" s="142"/>
      <c r="DJ37" s="142"/>
      <c r="DK37" s="142"/>
      <c r="DL37" s="142"/>
      <c r="DM37" s="142"/>
      <c r="DN37" s="142"/>
      <c r="DO37" s="142"/>
      <c r="DP37" s="142"/>
      <c r="DQ37" s="142"/>
      <c r="DR37" s="142"/>
      <c r="DS37" s="142"/>
      <c r="DT37" s="142"/>
      <c r="DU37" s="142"/>
      <c r="DV37" s="142"/>
      <c r="DW37" s="142"/>
      <c r="DX37" s="142"/>
      <c r="DY37" s="142"/>
      <c r="DZ37" s="142"/>
      <c r="EA37" s="142"/>
      <c r="EB37" s="142"/>
      <c r="EC37" s="142"/>
      <c r="ED37" s="142"/>
      <c r="EE37" s="142"/>
      <c r="EF37" s="142"/>
      <c r="EG37" s="142"/>
      <c r="EH37" s="142"/>
      <c r="EI37" s="142"/>
      <c r="EJ37" s="142"/>
      <c r="EK37" s="142"/>
      <c r="EL37" s="142"/>
      <c r="EM37" s="142"/>
    </row>
    <row r="38" spans="1:143" s="2" customFormat="1" x14ac:dyDescent="0.4">
      <c r="A38" s="134">
        <v>4</v>
      </c>
      <c r="B38" s="149" t="s">
        <v>46</v>
      </c>
      <c r="C38" s="137">
        <f>O38+V38</f>
        <v>12640009.289642001</v>
      </c>
      <c r="D38" s="148">
        <f>O38</f>
        <v>12453211.1228</v>
      </c>
      <c r="E38" s="148">
        <v>0</v>
      </c>
      <c r="F38" s="148">
        <v>0</v>
      </c>
      <c r="G38" s="148">
        <v>0</v>
      </c>
      <c r="H38" s="148">
        <v>0</v>
      </c>
      <c r="I38" s="148">
        <v>0</v>
      </c>
      <c r="J38" s="148">
        <v>0</v>
      </c>
      <c r="K38" s="148">
        <v>0</v>
      </c>
      <c r="L38" s="148">
        <v>0</v>
      </c>
      <c r="M38" s="148">
        <v>0</v>
      </c>
      <c r="N38" s="148">
        <v>1353</v>
      </c>
      <c r="O38" s="148">
        <f>3357.62*'Разд 1'!L40</f>
        <v>12453211.1228</v>
      </c>
      <c r="P38" s="148">
        <v>0</v>
      </c>
      <c r="Q38" s="148">
        <v>0</v>
      </c>
      <c r="R38" s="148">
        <v>0</v>
      </c>
      <c r="S38" s="148">
        <v>0</v>
      </c>
      <c r="T38" s="148">
        <v>0</v>
      </c>
      <c r="U38" s="148">
        <v>0</v>
      </c>
      <c r="V38" s="148">
        <f>O38*1.5%</f>
        <v>186798.16684200001</v>
      </c>
      <c r="W38" s="148">
        <v>0</v>
      </c>
      <c r="X38" s="148">
        <v>0</v>
      </c>
      <c r="Y38" s="148">
        <v>0</v>
      </c>
      <c r="Z38" s="148">
        <v>0</v>
      </c>
      <c r="AA38" s="148">
        <v>0</v>
      </c>
      <c r="AB38" s="148">
        <v>0</v>
      </c>
      <c r="AC38" s="148">
        <v>0</v>
      </c>
      <c r="AD38" s="140"/>
      <c r="AE38" s="140"/>
      <c r="AF38" s="140"/>
      <c r="AG38" s="141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  <c r="BR38" s="3"/>
      <c r="BS38" s="3"/>
      <c r="BT38" s="3"/>
      <c r="BU38" s="3"/>
      <c r="BV38" s="3"/>
      <c r="BW38" s="3"/>
      <c r="BX38" s="3"/>
      <c r="BY38" s="3"/>
      <c r="BZ38" s="3"/>
      <c r="CA38" s="3"/>
      <c r="CB38" s="3"/>
      <c r="CC38" s="3"/>
      <c r="CD38" s="3"/>
      <c r="CE38" s="3"/>
      <c r="CF38" s="3"/>
      <c r="CG38" s="3"/>
      <c r="CH38" s="3"/>
      <c r="CI38" s="3"/>
      <c r="CJ38" s="3"/>
      <c r="CK38" s="3"/>
      <c r="CL38" s="3"/>
      <c r="CM38" s="3"/>
      <c r="CN38" s="3"/>
      <c r="CO38" s="3"/>
      <c r="CP38" s="3"/>
      <c r="CQ38" s="3"/>
      <c r="CR38" s="3"/>
      <c r="CS38" s="3"/>
      <c r="CT38" s="3"/>
      <c r="CU38" s="3"/>
      <c r="CV38" s="3"/>
      <c r="CW38" s="3"/>
      <c r="CX38" s="3"/>
      <c r="CY38" s="3"/>
      <c r="CZ38" s="3"/>
      <c r="DA38" s="3"/>
      <c r="DB38" s="3"/>
      <c r="DC38" s="3"/>
      <c r="DD38" s="3"/>
      <c r="DE38" s="3"/>
      <c r="DF38" s="3"/>
      <c r="DG38" s="3"/>
      <c r="DH38" s="3"/>
      <c r="DI38" s="3"/>
      <c r="DJ38" s="3"/>
      <c r="DK38" s="3"/>
      <c r="DL38" s="3"/>
      <c r="DM38" s="3"/>
      <c r="DN38" s="3"/>
      <c r="DO38" s="3"/>
      <c r="DP38" s="3"/>
      <c r="DQ38" s="3"/>
      <c r="DR38" s="3"/>
      <c r="DS38" s="3"/>
      <c r="DT38" s="3"/>
      <c r="DU38" s="3"/>
      <c r="DV38" s="3"/>
      <c r="DW38" s="3"/>
      <c r="DX38" s="3"/>
      <c r="DY38" s="3"/>
      <c r="DZ38" s="3"/>
      <c r="EA38" s="3"/>
      <c r="EB38" s="3"/>
      <c r="EC38" s="3"/>
      <c r="ED38" s="3"/>
      <c r="EE38" s="3"/>
      <c r="EF38" s="3"/>
      <c r="EG38" s="3"/>
      <c r="EH38" s="3"/>
      <c r="EI38" s="3"/>
      <c r="EJ38" s="3"/>
      <c r="EK38" s="3"/>
      <c r="EL38" s="3"/>
      <c r="EM38" s="3"/>
    </row>
    <row r="39" spans="1:143" s="2" customFormat="1" x14ac:dyDescent="0.4">
      <c r="A39" s="134">
        <v>5</v>
      </c>
      <c r="B39" s="149" t="s">
        <v>111</v>
      </c>
      <c r="C39" s="137">
        <f>O39+V39</f>
        <v>22009739.658550002</v>
      </c>
      <c r="D39" s="148">
        <f>O39</f>
        <v>21684472.57</v>
      </c>
      <c r="E39" s="148"/>
      <c r="F39" s="148"/>
      <c r="G39" s="148"/>
      <c r="H39" s="148"/>
      <c r="I39" s="148"/>
      <c r="J39" s="148"/>
      <c r="K39" s="148"/>
      <c r="L39" s="148"/>
      <c r="M39" s="148"/>
      <c r="N39" s="148"/>
      <c r="O39" s="143">
        <f>5975.33*'Разд 1'!L23</f>
        <v>21684472.57</v>
      </c>
      <c r="P39" s="148"/>
      <c r="Q39" s="148"/>
      <c r="R39" s="148"/>
      <c r="S39" s="148"/>
      <c r="T39" s="148"/>
      <c r="U39" s="148"/>
      <c r="V39" s="148">
        <f>O39*1.5%</f>
        <v>325267.08854999999</v>
      </c>
      <c r="W39" s="148"/>
      <c r="X39" s="148"/>
      <c r="Y39" s="148"/>
      <c r="Z39" s="148"/>
      <c r="AA39" s="148"/>
      <c r="AB39" s="148"/>
      <c r="AC39" s="148"/>
      <c r="AD39" s="140"/>
      <c r="AE39" s="140"/>
      <c r="AF39" s="140"/>
      <c r="AG39" s="141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  <c r="BQ39" s="3"/>
      <c r="BR39" s="3"/>
      <c r="BS39" s="3"/>
      <c r="BT39" s="3"/>
      <c r="BU39" s="3"/>
      <c r="BV39" s="3"/>
      <c r="BW39" s="3"/>
      <c r="BX39" s="3"/>
      <c r="BY39" s="3"/>
      <c r="BZ39" s="3"/>
      <c r="CA39" s="3"/>
      <c r="CB39" s="3"/>
      <c r="CC39" s="3"/>
      <c r="CD39" s="3"/>
      <c r="CE39" s="3"/>
      <c r="CF39" s="3"/>
      <c r="CG39" s="3"/>
      <c r="CH39" s="3"/>
      <c r="CI39" s="3"/>
      <c r="CJ39" s="3"/>
      <c r="CK39" s="3"/>
      <c r="CL39" s="3"/>
      <c r="CM39" s="3"/>
      <c r="CN39" s="3"/>
      <c r="CO39" s="3"/>
      <c r="CP39" s="3"/>
      <c r="CQ39" s="3"/>
      <c r="CR39" s="3"/>
      <c r="CS39" s="3"/>
      <c r="CT39" s="3"/>
      <c r="CU39" s="3"/>
      <c r="CV39" s="3"/>
      <c r="CW39" s="3"/>
      <c r="CX39" s="3"/>
      <c r="CY39" s="3"/>
      <c r="CZ39" s="3"/>
      <c r="DA39" s="3"/>
      <c r="DB39" s="3"/>
      <c r="DC39" s="3"/>
      <c r="DD39" s="3"/>
      <c r="DE39" s="3"/>
      <c r="DF39" s="3"/>
      <c r="DG39" s="3"/>
      <c r="DH39" s="3"/>
      <c r="DI39" s="3"/>
      <c r="DJ39" s="3"/>
      <c r="DK39" s="3"/>
      <c r="DL39" s="3"/>
      <c r="DM39" s="3"/>
      <c r="DN39" s="3"/>
      <c r="DO39" s="3"/>
      <c r="DP39" s="3"/>
      <c r="DQ39" s="3"/>
      <c r="DR39" s="3"/>
      <c r="DS39" s="3"/>
      <c r="DT39" s="3"/>
      <c r="DU39" s="3"/>
      <c r="DV39" s="3"/>
      <c r="DW39" s="3"/>
      <c r="DX39" s="3"/>
      <c r="DY39" s="3"/>
      <c r="DZ39" s="3"/>
      <c r="EA39" s="3"/>
      <c r="EB39" s="3"/>
      <c r="EC39" s="3"/>
      <c r="ED39" s="3"/>
      <c r="EE39" s="3"/>
      <c r="EF39" s="3"/>
      <c r="EG39" s="3"/>
      <c r="EH39" s="3"/>
      <c r="EI39" s="3"/>
      <c r="EJ39" s="3"/>
      <c r="EK39" s="3"/>
      <c r="EL39" s="3"/>
      <c r="EM39" s="3"/>
    </row>
    <row r="40" spans="1:143" x14ac:dyDescent="0.4">
      <c r="A40" s="134"/>
      <c r="B40" s="144" t="s">
        <v>110</v>
      </c>
      <c r="C40" s="154">
        <f>SUM(C35:C39)</f>
        <v>67357880.247467011</v>
      </c>
      <c r="D40" s="154">
        <f>SUM(D35:D39)</f>
        <v>66362443.6008</v>
      </c>
      <c r="E40" s="154">
        <f t="shared" ref="E40:AC40" si="6">SUM(E35:E38)</f>
        <v>0</v>
      </c>
      <c r="F40" s="154">
        <f t="shared" si="6"/>
        <v>0</v>
      </c>
      <c r="G40" s="154">
        <f>SUM(G35:G39)</f>
        <v>1563401.6229999999</v>
      </c>
      <c r="H40" s="154">
        <f t="shared" si="6"/>
        <v>0</v>
      </c>
      <c r="I40" s="154">
        <f t="shared" si="6"/>
        <v>0</v>
      </c>
      <c r="J40" s="154">
        <f t="shared" si="6"/>
        <v>0</v>
      </c>
      <c r="K40" s="154">
        <f t="shared" si="6"/>
        <v>0</v>
      </c>
      <c r="L40" s="154">
        <f t="shared" si="6"/>
        <v>0</v>
      </c>
      <c r="M40" s="154">
        <f t="shared" si="6"/>
        <v>0</v>
      </c>
      <c r="N40" s="154">
        <f>SUM(N35:N39)</f>
        <v>3679</v>
      </c>
      <c r="O40" s="154">
        <f>SUM(O35:O39)</f>
        <v>64799041.977800004</v>
      </c>
      <c r="P40" s="154">
        <f t="shared" si="6"/>
        <v>0</v>
      </c>
      <c r="Q40" s="154">
        <f t="shared" si="6"/>
        <v>0</v>
      </c>
      <c r="R40" s="154">
        <f t="shared" si="6"/>
        <v>0</v>
      </c>
      <c r="S40" s="154">
        <f t="shared" si="6"/>
        <v>0</v>
      </c>
      <c r="T40" s="154">
        <f t="shared" si="6"/>
        <v>0</v>
      </c>
      <c r="U40" s="154">
        <f t="shared" si="6"/>
        <v>0</v>
      </c>
      <c r="V40" s="154">
        <f>SUM(V35:V39)</f>
        <v>995436.65401199996</v>
      </c>
      <c r="W40" s="154">
        <f t="shared" si="6"/>
        <v>0</v>
      </c>
      <c r="X40" s="154">
        <f t="shared" si="6"/>
        <v>0</v>
      </c>
      <c r="Y40" s="154">
        <f t="shared" si="6"/>
        <v>0</v>
      </c>
      <c r="Z40" s="154">
        <f t="shared" si="6"/>
        <v>0</v>
      </c>
      <c r="AA40" s="154">
        <f t="shared" si="6"/>
        <v>0</v>
      </c>
      <c r="AB40" s="154">
        <f t="shared" si="6"/>
        <v>0</v>
      </c>
      <c r="AC40" s="154">
        <f t="shared" si="6"/>
        <v>0</v>
      </c>
    </row>
    <row r="41" spans="1:143" x14ac:dyDescent="0.4">
      <c r="A41" s="3"/>
      <c r="B41" s="216" t="s">
        <v>49</v>
      </c>
      <c r="C41" s="216"/>
      <c r="D41" s="216"/>
      <c r="E41" s="216"/>
      <c r="F41" s="216"/>
      <c r="G41" s="216"/>
      <c r="H41" s="216"/>
      <c r="I41" s="216"/>
      <c r="J41" s="216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</row>
    <row r="42" spans="1:143" x14ac:dyDescent="0.4">
      <c r="B42" s="217" t="s">
        <v>50</v>
      </c>
      <c r="C42" s="217"/>
      <c r="D42" s="217"/>
      <c r="E42" s="217"/>
      <c r="F42" s="217"/>
      <c r="G42" s="217"/>
      <c r="H42" s="217"/>
      <c r="I42" s="217"/>
      <c r="J42" s="217"/>
    </row>
    <row r="44" spans="1:143" x14ac:dyDescent="0.4">
      <c r="C44" s="13"/>
    </row>
    <row r="45" spans="1:143" x14ac:dyDescent="0.4">
      <c r="C45" s="138"/>
    </row>
    <row r="46" spans="1:143" x14ac:dyDescent="0.4">
      <c r="C46" s="159"/>
    </row>
  </sheetData>
  <mergeCells count="24">
    <mergeCell ref="B41:J41"/>
    <mergeCell ref="B42:J42"/>
    <mergeCell ref="AA5:AA6"/>
    <mergeCell ref="AB5:AB6"/>
    <mergeCell ref="AC5:AC6"/>
    <mergeCell ref="A9:AC9"/>
    <mergeCell ref="A23:AC23"/>
    <mergeCell ref="A34:AC34"/>
    <mergeCell ref="P5:Q6"/>
    <mergeCell ref="R5:S6"/>
    <mergeCell ref="T5:U6"/>
    <mergeCell ref="V5:V6"/>
    <mergeCell ref="W5:X6"/>
    <mergeCell ref="Y5:Z6"/>
    <mergeCell ref="S2:AB2"/>
    <mergeCell ref="A3:AB3"/>
    <mergeCell ref="A4:A7"/>
    <mergeCell ref="B4:B7"/>
    <mergeCell ref="C4:C6"/>
    <mergeCell ref="D4:U4"/>
    <mergeCell ref="V4:AC4"/>
    <mergeCell ref="D5:K5"/>
    <mergeCell ref="L5:M6"/>
    <mergeCell ref="N5:O6"/>
  </mergeCells>
  <pageMargins left="0.23622047244094491" right="0.23622047244094491" top="0.74803149606299213" bottom="0.74803149606299213" header="0.31496062992125984" footer="0.31496062992125984"/>
  <pageSetup paperSize="9" scale="19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55"/>
  <sheetViews>
    <sheetView topLeftCell="B1" workbookViewId="0">
      <selection activeCell="A14" sqref="A14:N14"/>
    </sheetView>
  </sheetViews>
  <sheetFormatPr defaultRowHeight="15" x14ac:dyDescent="0.25"/>
  <cols>
    <col min="1" max="1" width="9.140625" style="14"/>
    <col min="2" max="2" width="24.85546875" style="14" customWidth="1"/>
    <col min="3" max="3" width="19.140625" style="14" customWidth="1"/>
    <col min="4" max="4" width="20" style="14" customWidth="1"/>
    <col min="5" max="5" width="16.42578125" style="14" customWidth="1"/>
    <col min="6" max="6" width="13" style="14" customWidth="1"/>
    <col min="7" max="7" width="12.7109375" style="14" customWidth="1"/>
    <col min="8" max="8" width="19.5703125" style="14" bestFit="1" customWidth="1"/>
    <col min="9" max="9" width="19.42578125" style="14" bestFit="1" customWidth="1"/>
    <col min="10" max="10" width="15.42578125" style="14" bestFit="1" customWidth="1"/>
    <col min="11" max="11" width="20.5703125" style="14" customWidth="1"/>
    <col min="12" max="12" width="14.28515625" style="14" customWidth="1"/>
    <col min="13" max="14" width="21" style="14" customWidth="1"/>
    <col min="15" max="15" width="9.140625" style="14"/>
    <col min="16" max="16" width="13.5703125" style="14" bestFit="1" customWidth="1"/>
    <col min="17" max="17" width="9.140625" style="14"/>
    <col min="18" max="18" width="12.85546875" style="14" customWidth="1"/>
    <col min="19" max="16384" width="9.140625" style="14"/>
  </cols>
  <sheetData>
    <row r="1" spans="1:17" x14ac:dyDescent="0.25">
      <c r="G1" s="22"/>
    </row>
    <row r="2" spans="1:17" ht="18.75" x14ac:dyDescent="0.3">
      <c r="A2" s="175"/>
      <c r="B2" s="175"/>
      <c r="C2" s="175" t="s">
        <v>95</v>
      </c>
      <c r="D2" s="175"/>
      <c r="E2" s="175"/>
      <c r="F2" s="175"/>
      <c r="G2" s="175"/>
      <c r="H2" s="175"/>
      <c r="I2" s="175"/>
      <c r="J2" s="175"/>
      <c r="K2" s="175"/>
      <c r="L2" s="175"/>
      <c r="M2" s="175"/>
      <c r="N2" s="175"/>
      <c r="O2" s="175"/>
    </row>
    <row r="3" spans="1:17" ht="18.75" x14ac:dyDescent="0.3">
      <c r="A3" s="15"/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</row>
    <row r="4" spans="1:17" ht="56.25" x14ac:dyDescent="0.3">
      <c r="A4" s="181" t="s">
        <v>54</v>
      </c>
      <c r="B4" s="181" t="s">
        <v>96</v>
      </c>
      <c r="C4" s="109" t="s">
        <v>97</v>
      </c>
      <c r="D4" s="110" t="s">
        <v>98</v>
      </c>
      <c r="E4" s="230" t="s">
        <v>99</v>
      </c>
      <c r="F4" s="230"/>
      <c r="G4" s="230"/>
      <c r="H4" s="230"/>
      <c r="I4" s="230"/>
      <c r="J4" s="230" t="s">
        <v>65</v>
      </c>
      <c r="K4" s="230"/>
      <c r="L4" s="230"/>
      <c r="M4" s="230"/>
      <c r="N4" s="230"/>
      <c r="O4" s="15"/>
    </row>
    <row r="5" spans="1:17" ht="18.75" x14ac:dyDescent="0.3">
      <c r="A5" s="229"/>
      <c r="B5" s="229"/>
      <c r="C5" s="111" t="s">
        <v>100</v>
      </c>
      <c r="D5" s="111" t="s">
        <v>101</v>
      </c>
      <c r="E5" s="111" t="s">
        <v>102</v>
      </c>
      <c r="F5" s="111" t="s">
        <v>103</v>
      </c>
      <c r="G5" s="111" t="s">
        <v>104</v>
      </c>
      <c r="H5" s="111" t="s">
        <v>105</v>
      </c>
      <c r="I5" s="111" t="s">
        <v>106</v>
      </c>
      <c r="J5" s="111" t="s">
        <v>102</v>
      </c>
      <c r="K5" s="111" t="s">
        <v>103</v>
      </c>
      <c r="L5" s="111" t="s">
        <v>104</v>
      </c>
      <c r="M5" s="111" t="s">
        <v>105</v>
      </c>
      <c r="N5" s="111" t="s">
        <v>106</v>
      </c>
      <c r="O5" s="15"/>
    </row>
    <row r="6" spans="1:17" ht="18.75" x14ac:dyDescent="0.3">
      <c r="A6" s="188">
        <v>2020</v>
      </c>
      <c r="B6" s="189"/>
      <c r="C6" s="189"/>
      <c r="D6" s="189"/>
      <c r="E6" s="189"/>
      <c r="F6" s="189"/>
      <c r="G6" s="189"/>
      <c r="H6" s="189"/>
      <c r="I6" s="189"/>
      <c r="J6" s="189"/>
      <c r="K6" s="189"/>
      <c r="L6" s="189"/>
      <c r="M6" s="189"/>
      <c r="N6" s="190"/>
      <c r="O6" s="15"/>
    </row>
    <row r="7" spans="1:17" ht="18.75" x14ac:dyDescent="0.3">
      <c r="A7" s="112">
        <v>1</v>
      </c>
      <c r="B7" s="112" t="s">
        <v>107</v>
      </c>
      <c r="C7" s="36">
        <f>'Разд 1'!K34</f>
        <v>50208.6</v>
      </c>
      <c r="D7" s="45">
        <f>'Разд 1'!N34</f>
        <v>995</v>
      </c>
      <c r="E7" s="113">
        <v>0</v>
      </c>
      <c r="F7" s="113">
        <v>0</v>
      </c>
      <c r="G7" s="113">
        <v>0</v>
      </c>
      <c r="H7" s="36">
        <f>'Разд 1'!O34</f>
        <v>105637899.78</v>
      </c>
      <c r="I7" s="36">
        <f>H7</f>
        <v>105637899.78</v>
      </c>
      <c r="J7" s="113">
        <v>0</v>
      </c>
      <c r="K7" s="113">
        <v>0</v>
      </c>
      <c r="L7" s="113">
        <v>0</v>
      </c>
      <c r="M7" s="36">
        <f>H7</f>
        <v>105637899.78</v>
      </c>
      <c r="N7" s="36">
        <f>M7</f>
        <v>105637899.78</v>
      </c>
      <c r="O7" s="15"/>
      <c r="P7" s="55"/>
    </row>
    <row r="8" spans="1:17" ht="18.75" x14ac:dyDescent="0.3">
      <c r="A8" s="232"/>
      <c r="B8" s="233"/>
      <c r="C8" s="233"/>
      <c r="D8" s="233"/>
      <c r="E8" s="233"/>
      <c r="F8" s="233"/>
      <c r="G8" s="233"/>
      <c r="H8" s="233"/>
      <c r="I8" s="233"/>
      <c r="J8" s="233"/>
      <c r="K8" s="233"/>
      <c r="L8" s="233"/>
      <c r="M8" s="233"/>
      <c r="N8" s="234"/>
      <c r="O8" s="15"/>
    </row>
    <row r="9" spans="1:17" ht="18.75" x14ac:dyDescent="0.3">
      <c r="A9" s="235">
        <v>2021</v>
      </c>
      <c r="B9" s="235"/>
      <c r="C9" s="235"/>
      <c r="D9" s="235"/>
      <c r="E9" s="235"/>
      <c r="F9" s="235"/>
      <c r="G9" s="235"/>
      <c r="H9" s="235"/>
      <c r="I9" s="235"/>
      <c r="J9" s="235"/>
      <c r="K9" s="235"/>
      <c r="L9" s="235"/>
      <c r="M9" s="235"/>
      <c r="N9" s="235"/>
      <c r="O9" s="15"/>
      <c r="P9" s="55"/>
    </row>
    <row r="10" spans="1:17" ht="18.75" x14ac:dyDescent="0.3">
      <c r="A10" s="33">
        <v>1</v>
      </c>
      <c r="B10" s="33" t="s">
        <v>107</v>
      </c>
      <c r="C10" s="36">
        <f>'Разд 1'!K45</f>
        <v>41447.65</v>
      </c>
      <c r="D10" s="36">
        <f>'Разд 1'!N45</f>
        <v>813</v>
      </c>
      <c r="E10" s="113">
        <v>0</v>
      </c>
      <c r="F10" s="113">
        <v>0</v>
      </c>
      <c r="G10" s="113">
        <v>0</v>
      </c>
      <c r="H10" s="36">
        <f>'Разд 1'!O45</f>
        <v>88633281.172104999</v>
      </c>
      <c r="I10" s="36">
        <f>H10</f>
        <v>88633281.172104999</v>
      </c>
      <c r="J10" s="114">
        <v>0</v>
      </c>
      <c r="K10" s="114">
        <v>0</v>
      </c>
      <c r="L10" s="114">
        <v>0</v>
      </c>
      <c r="M10" s="115">
        <f>H10</f>
        <v>88633281.172104999</v>
      </c>
      <c r="N10" s="115">
        <f>I10</f>
        <v>88633281.172104999</v>
      </c>
      <c r="O10" s="15"/>
      <c r="P10" s="55"/>
    </row>
    <row r="11" spans="1:17" ht="18.75" x14ac:dyDescent="0.3">
      <c r="A11" s="116"/>
      <c r="B11" s="116"/>
      <c r="C11" s="116"/>
      <c r="D11" s="117"/>
      <c r="E11" s="117"/>
      <c r="F11" s="117"/>
      <c r="G11" s="117"/>
      <c r="H11" s="117"/>
      <c r="I11" s="117"/>
      <c r="J11" s="117"/>
      <c r="K11" s="117"/>
      <c r="L11" s="116"/>
      <c r="M11" s="118"/>
      <c r="N11" s="119"/>
      <c r="O11" s="15"/>
      <c r="P11" s="55"/>
    </row>
    <row r="12" spans="1:17" ht="18.75" x14ac:dyDescent="0.3">
      <c r="A12" s="235">
        <v>2022</v>
      </c>
      <c r="B12" s="235"/>
      <c r="C12" s="235"/>
      <c r="D12" s="235"/>
      <c r="E12" s="235"/>
      <c r="F12" s="235"/>
      <c r="G12" s="235"/>
      <c r="H12" s="235"/>
      <c r="I12" s="235"/>
      <c r="J12" s="235"/>
      <c r="K12" s="235"/>
      <c r="L12" s="235"/>
      <c r="M12" s="235"/>
      <c r="N12" s="235"/>
      <c r="O12" s="15"/>
    </row>
    <row r="13" spans="1:17" ht="18.75" x14ac:dyDescent="0.3">
      <c r="A13" s="33">
        <v>1</v>
      </c>
      <c r="B13" s="33" t="s">
        <v>107</v>
      </c>
      <c r="C13" s="120">
        <f>'Разд 1'!K52</f>
        <v>14212.25</v>
      </c>
      <c r="D13" s="45">
        <f>'Разд 1'!N52</f>
        <v>317</v>
      </c>
      <c r="E13" s="113">
        <v>0</v>
      </c>
      <c r="F13" s="113">
        <v>0</v>
      </c>
      <c r="G13" s="113">
        <v>0</v>
      </c>
      <c r="H13" s="36">
        <f>'Разд 1'!O52</f>
        <v>67357880.247467011</v>
      </c>
      <c r="I13" s="36">
        <f>H13</f>
        <v>67357880.247467011</v>
      </c>
      <c r="J13" s="114">
        <v>0</v>
      </c>
      <c r="K13" s="114">
        <v>0</v>
      </c>
      <c r="L13" s="114">
        <v>0</v>
      </c>
      <c r="M13" s="115">
        <f>H13</f>
        <v>67357880.247467011</v>
      </c>
      <c r="N13" s="36">
        <f>M13</f>
        <v>67357880.247467011</v>
      </c>
      <c r="O13" s="15"/>
      <c r="P13" s="55"/>
    </row>
    <row r="14" spans="1:17" ht="18.75" x14ac:dyDescent="0.3">
      <c r="A14" s="236"/>
      <c r="B14" s="236"/>
      <c r="C14" s="236"/>
      <c r="D14" s="236"/>
      <c r="E14" s="236"/>
      <c r="F14" s="236"/>
      <c r="G14" s="236"/>
      <c r="H14" s="236"/>
      <c r="I14" s="236"/>
      <c r="J14" s="236"/>
      <c r="K14" s="236"/>
      <c r="L14" s="236"/>
      <c r="M14" s="236"/>
      <c r="N14" s="236"/>
      <c r="O14" s="15"/>
    </row>
    <row r="15" spans="1:17" ht="18.75" x14ac:dyDescent="0.3">
      <c r="A15" s="237"/>
      <c r="B15" s="237"/>
      <c r="C15" s="237"/>
      <c r="D15" s="237"/>
      <c r="E15" s="237"/>
      <c r="F15" s="237"/>
      <c r="G15" s="237"/>
      <c r="H15" s="237"/>
      <c r="I15" s="237"/>
      <c r="J15" s="237"/>
      <c r="K15" s="237"/>
      <c r="L15" s="237"/>
      <c r="M15" s="237"/>
      <c r="N15" s="237"/>
      <c r="O15" s="15"/>
    </row>
    <row r="16" spans="1:17" ht="18.75" x14ac:dyDescent="0.3">
      <c r="A16" s="121"/>
      <c r="B16" s="121"/>
      <c r="C16" s="122"/>
      <c r="D16" s="121"/>
      <c r="E16" s="121"/>
      <c r="F16" s="121"/>
      <c r="G16" s="121"/>
      <c r="H16" s="121"/>
      <c r="I16" s="121"/>
      <c r="J16" s="123"/>
      <c r="K16" s="124"/>
      <c r="L16" s="121"/>
      <c r="M16" s="121"/>
      <c r="N16" s="125"/>
      <c r="O16" s="126"/>
      <c r="P16" s="127"/>
      <c r="Q16" s="128"/>
    </row>
    <row r="17" spans="1:17" x14ac:dyDescent="0.25">
      <c r="A17" s="128"/>
      <c r="B17" s="128"/>
      <c r="C17" s="129"/>
      <c r="D17" s="128"/>
      <c r="E17" s="128"/>
      <c r="F17" s="128"/>
      <c r="G17" s="128"/>
      <c r="H17" s="128"/>
      <c r="I17" s="128"/>
      <c r="J17" s="128"/>
      <c r="K17" s="127"/>
      <c r="L17" s="128"/>
      <c r="M17" s="128"/>
      <c r="N17" s="128"/>
      <c r="O17" s="128"/>
      <c r="P17" s="128"/>
      <c r="Q17" s="128"/>
    </row>
    <row r="18" spans="1:17" x14ac:dyDescent="0.25">
      <c r="A18" s="128"/>
      <c r="B18" s="128"/>
      <c r="C18" s="128"/>
      <c r="D18" s="128"/>
      <c r="E18" s="128"/>
      <c r="F18" s="128"/>
      <c r="G18" s="128"/>
      <c r="H18" s="128"/>
      <c r="I18" s="128"/>
      <c r="J18" s="128"/>
      <c r="K18" s="130"/>
      <c r="L18" s="128"/>
      <c r="M18" s="128"/>
      <c r="N18" s="127"/>
      <c r="O18" s="128"/>
      <c r="P18" s="127"/>
      <c r="Q18" s="128"/>
    </row>
    <row r="19" spans="1:17" x14ac:dyDescent="0.25">
      <c r="A19" s="128"/>
      <c r="B19" s="128"/>
      <c r="C19" s="128"/>
      <c r="D19" s="128"/>
      <c r="E19" s="128"/>
      <c r="F19" s="128"/>
      <c r="G19" s="128"/>
      <c r="H19" s="128"/>
      <c r="I19" s="128"/>
      <c r="J19" s="131"/>
      <c r="K19" s="128"/>
      <c r="L19" s="128"/>
      <c r="M19" s="131"/>
      <c r="N19" s="128"/>
      <c r="O19" s="128"/>
      <c r="P19" s="128"/>
      <c r="Q19" s="128"/>
    </row>
    <row r="20" spans="1:17" x14ac:dyDescent="0.25">
      <c r="A20" s="128"/>
      <c r="B20" s="238"/>
      <c r="C20" s="128"/>
      <c r="D20" s="127"/>
      <c r="E20" s="128"/>
      <c r="F20" s="132"/>
      <c r="G20" s="128"/>
      <c r="H20" s="128"/>
      <c r="I20" s="128"/>
      <c r="J20" s="128"/>
      <c r="K20" s="127"/>
      <c r="L20" s="128"/>
      <c r="M20" s="127"/>
      <c r="N20" s="128"/>
      <c r="O20" s="128"/>
      <c r="P20" s="128"/>
      <c r="Q20" s="128"/>
    </row>
    <row r="21" spans="1:17" x14ac:dyDescent="0.25">
      <c r="A21" s="128"/>
      <c r="B21" s="238"/>
      <c r="C21" s="128"/>
      <c r="D21" s="127"/>
      <c r="E21" s="127"/>
      <c r="F21" s="132"/>
      <c r="G21" s="128"/>
      <c r="H21" s="128"/>
      <c r="I21" s="128"/>
      <c r="J21" s="128"/>
      <c r="K21" s="128"/>
      <c r="L21" s="128"/>
      <c r="M21" s="127"/>
      <c r="N21" s="128"/>
      <c r="O21" s="128"/>
      <c r="P21" s="128"/>
      <c r="Q21" s="128"/>
    </row>
    <row r="22" spans="1:17" x14ac:dyDescent="0.25">
      <c r="A22" s="128"/>
      <c r="B22" s="238"/>
      <c r="C22" s="128"/>
      <c r="D22" s="127"/>
      <c r="E22" s="127"/>
      <c r="F22" s="132"/>
      <c r="G22" s="128"/>
      <c r="H22" s="128"/>
      <c r="I22" s="128"/>
      <c r="J22" s="128"/>
      <c r="K22" s="128"/>
      <c r="L22" s="128"/>
      <c r="M22" s="127"/>
      <c r="N22" s="128"/>
      <c r="O22" s="128"/>
      <c r="P22" s="128"/>
      <c r="Q22" s="128"/>
    </row>
    <row r="23" spans="1:17" x14ac:dyDescent="0.25">
      <c r="A23" s="128"/>
      <c r="B23" s="238"/>
      <c r="C23" s="128"/>
      <c r="D23" s="127"/>
      <c r="E23" s="127"/>
      <c r="F23" s="132"/>
      <c r="G23" s="128"/>
      <c r="H23" s="128"/>
      <c r="I23" s="128"/>
      <c r="J23" s="128"/>
      <c r="K23" s="128"/>
      <c r="L23" s="128"/>
      <c r="M23" s="127"/>
      <c r="N23" s="128"/>
      <c r="O23" s="128"/>
      <c r="P23" s="128"/>
      <c r="Q23" s="128"/>
    </row>
    <row r="24" spans="1:17" x14ac:dyDescent="0.25">
      <c r="A24" s="128"/>
      <c r="B24" s="128"/>
      <c r="C24" s="128"/>
      <c r="D24" s="231"/>
      <c r="E24" s="231"/>
      <c r="F24" s="132"/>
      <c r="G24" s="128"/>
      <c r="H24" s="128"/>
      <c r="I24" s="128"/>
      <c r="J24" s="128"/>
      <c r="K24" s="128"/>
      <c r="L24" s="128"/>
      <c r="M24" s="127"/>
      <c r="N24" s="128"/>
      <c r="O24" s="128"/>
      <c r="P24" s="128"/>
      <c r="Q24" s="128"/>
    </row>
    <row r="25" spans="1:17" x14ac:dyDescent="0.25">
      <c r="A25" s="128"/>
      <c r="B25" s="128"/>
      <c r="C25" s="128"/>
      <c r="D25" s="231"/>
      <c r="E25" s="231"/>
      <c r="F25" s="132"/>
      <c r="G25" s="128"/>
      <c r="H25" s="128"/>
      <c r="I25" s="128"/>
      <c r="J25" s="128"/>
      <c r="K25" s="128"/>
      <c r="L25" s="128"/>
      <c r="M25" s="127"/>
      <c r="N25" s="128"/>
      <c r="O25" s="128"/>
      <c r="P25" s="128"/>
      <c r="Q25" s="128"/>
    </row>
    <row r="26" spans="1:17" x14ac:dyDescent="0.25">
      <c r="A26" s="128"/>
      <c r="B26" s="238"/>
      <c r="C26" s="128"/>
      <c r="D26" s="127"/>
      <c r="E26" s="127"/>
      <c r="F26" s="132"/>
      <c r="G26" s="128"/>
      <c r="H26" s="128"/>
      <c r="I26" s="128"/>
      <c r="J26" s="128"/>
      <c r="K26" s="128"/>
      <c r="L26" s="128"/>
      <c r="M26" s="127"/>
      <c r="N26" s="128"/>
      <c r="O26" s="128"/>
      <c r="P26" s="128"/>
      <c r="Q26" s="128"/>
    </row>
    <row r="27" spans="1:17" x14ac:dyDescent="0.25">
      <c r="A27" s="128"/>
      <c r="B27" s="238"/>
      <c r="C27" s="128"/>
      <c r="D27" s="127"/>
      <c r="E27" s="127"/>
      <c r="F27" s="132"/>
      <c r="G27" s="128"/>
      <c r="H27" s="128"/>
      <c r="I27" s="128"/>
      <c r="J27" s="128"/>
      <c r="K27" s="128"/>
      <c r="L27" s="128"/>
      <c r="M27" s="127"/>
      <c r="N27" s="128"/>
      <c r="O27" s="128"/>
      <c r="P27" s="128"/>
      <c r="Q27" s="128"/>
    </row>
    <row r="28" spans="1:17" x14ac:dyDescent="0.25">
      <c r="A28" s="128"/>
      <c r="B28" s="238"/>
      <c r="C28" s="128"/>
      <c r="D28" s="127"/>
      <c r="E28" s="127"/>
      <c r="F28" s="132"/>
      <c r="G28" s="128"/>
      <c r="H28" s="128"/>
      <c r="I28" s="128"/>
      <c r="J28" s="127"/>
      <c r="K28" s="133"/>
      <c r="L28" s="128"/>
      <c r="M28" s="127"/>
      <c r="N28" s="128"/>
      <c r="O28" s="128"/>
      <c r="P28" s="128"/>
      <c r="Q28" s="128"/>
    </row>
    <row r="29" spans="1:17" x14ac:dyDescent="0.25">
      <c r="A29" s="128"/>
      <c r="B29" s="128"/>
      <c r="C29" s="128"/>
      <c r="D29" s="231"/>
      <c r="E29" s="231"/>
      <c r="F29" s="132"/>
      <c r="G29" s="128"/>
      <c r="H29" s="128"/>
      <c r="I29" s="128"/>
      <c r="J29" s="128"/>
      <c r="K29" s="128"/>
      <c r="L29" s="128"/>
      <c r="M29" s="127"/>
      <c r="N29" s="128"/>
      <c r="O29" s="128"/>
      <c r="P29" s="128"/>
      <c r="Q29" s="128"/>
    </row>
    <row r="30" spans="1:17" x14ac:dyDescent="0.25">
      <c r="A30" s="128"/>
      <c r="B30" s="128"/>
      <c r="C30" s="128"/>
      <c r="D30" s="127"/>
      <c r="E30" s="127"/>
      <c r="F30" s="132"/>
      <c r="G30" s="128"/>
      <c r="H30" s="128"/>
      <c r="I30" s="128"/>
      <c r="J30" s="128"/>
      <c r="K30" s="133"/>
      <c r="L30" s="239"/>
      <c r="M30" s="127"/>
      <c r="N30" s="128"/>
      <c r="O30" s="128"/>
      <c r="P30" s="128"/>
      <c r="Q30" s="128"/>
    </row>
    <row r="31" spans="1:17" x14ac:dyDescent="0.25">
      <c r="A31" s="128"/>
      <c r="B31" s="128"/>
      <c r="C31" s="128"/>
      <c r="D31" s="127"/>
      <c r="E31" s="127"/>
      <c r="F31" s="132"/>
      <c r="G31" s="128"/>
      <c r="H31" s="128"/>
      <c r="I31" s="128"/>
      <c r="J31" s="128"/>
      <c r="K31" s="133"/>
      <c r="L31" s="239"/>
      <c r="M31" s="127"/>
      <c r="N31" s="128"/>
      <c r="O31" s="128"/>
      <c r="P31" s="128"/>
      <c r="Q31" s="128"/>
    </row>
    <row r="32" spans="1:17" x14ac:dyDescent="0.25">
      <c r="A32" s="128"/>
      <c r="B32" s="238"/>
      <c r="C32" s="128"/>
      <c r="D32" s="127"/>
      <c r="E32" s="127"/>
      <c r="F32" s="132"/>
      <c r="G32" s="128"/>
      <c r="H32" s="128"/>
      <c r="I32" s="128"/>
      <c r="J32" s="128"/>
      <c r="K32" s="128"/>
      <c r="L32" s="128"/>
      <c r="M32" s="127"/>
      <c r="N32" s="128"/>
      <c r="O32" s="128"/>
      <c r="P32" s="128"/>
      <c r="Q32" s="128"/>
    </row>
    <row r="33" spans="1:17" x14ac:dyDescent="0.25">
      <c r="A33" s="128"/>
      <c r="B33" s="238"/>
      <c r="C33" s="128"/>
      <c r="D33" s="127"/>
      <c r="E33" s="127"/>
      <c r="F33" s="132"/>
      <c r="G33" s="128"/>
      <c r="H33" s="128"/>
      <c r="I33" s="127"/>
      <c r="J33" s="128"/>
      <c r="K33" s="128"/>
      <c r="L33" s="128"/>
      <c r="M33" s="128"/>
      <c r="N33" s="128"/>
      <c r="O33" s="128"/>
      <c r="P33" s="128"/>
      <c r="Q33" s="128"/>
    </row>
    <row r="34" spans="1:17" x14ac:dyDescent="0.25">
      <c r="A34" s="128"/>
      <c r="B34" s="238"/>
      <c r="C34" s="128"/>
      <c r="D34" s="127"/>
      <c r="E34" s="127"/>
      <c r="F34" s="132"/>
      <c r="G34" s="128"/>
      <c r="H34" s="128"/>
      <c r="I34" s="128"/>
      <c r="J34" s="128"/>
      <c r="K34" s="128"/>
      <c r="L34" s="128"/>
      <c r="M34" s="128"/>
      <c r="N34" s="128"/>
      <c r="O34" s="128"/>
      <c r="P34" s="128"/>
      <c r="Q34" s="128"/>
    </row>
    <row r="35" spans="1:17" x14ac:dyDescent="0.25">
      <c r="A35" s="128"/>
      <c r="B35" s="238"/>
      <c r="C35" s="128"/>
      <c r="D35" s="127"/>
      <c r="E35" s="127"/>
      <c r="F35" s="132"/>
      <c r="G35" s="128"/>
      <c r="H35" s="128"/>
      <c r="I35" s="127"/>
      <c r="J35" s="128"/>
      <c r="K35" s="128"/>
      <c r="L35" s="128"/>
      <c r="M35" s="128"/>
      <c r="N35" s="128"/>
      <c r="O35" s="128"/>
      <c r="P35" s="128"/>
      <c r="Q35" s="128"/>
    </row>
    <row r="36" spans="1:17" x14ac:dyDescent="0.25">
      <c r="A36" s="128"/>
      <c r="B36" s="128"/>
      <c r="C36" s="128"/>
      <c r="D36" s="231"/>
      <c r="E36" s="231"/>
      <c r="F36" s="132"/>
      <c r="G36" s="128"/>
      <c r="H36" s="128"/>
      <c r="I36" s="128"/>
      <c r="J36" s="128"/>
      <c r="K36" s="128"/>
      <c r="L36" s="128"/>
      <c r="M36" s="128"/>
      <c r="N36" s="128"/>
      <c r="O36" s="128"/>
      <c r="P36" s="128"/>
      <c r="Q36" s="128"/>
    </row>
    <row r="37" spans="1:17" x14ac:dyDescent="0.25">
      <c r="A37" s="128"/>
      <c r="B37" s="238"/>
      <c r="C37" s="128"/>
      <c r="D37" s="127"/>
      <c r="E37" s="127"/>
      <c r="F37" s="132"/>
      <c r="G37" s="128"/>
      <c r="H37" s="128"/>
      <c r="I37" s="128"/>
      <c r="J37" s="128"/>
      <c r="K37" s="128"/>
      <c r="L37" s="128"/>
      <c r="M37" s="128"/>
      <c r="N37" s="128"/>
      <c r="O37" s="128"/>
      <c r="P37" s="128"/>
      <c r="Q37" s="128"/>
    </row>
    <row r="38" spans="1:17" x14ac:dyDescent="0.25">
      <c r="A38" s="128"/>
      <c r="B38" s="238"/>
      <c r="C38" s="128"/>
      <c r="D38" s="127"/>
      <c r="E38" s="127"/>
      <c r="F38" s="132"/>
      <c r="G38" s="128"/>
      <c r="H38" s="128"/>
      <c r="I38" s="127"/>
      <c r="J38" s="127"/>
      <c r="K38" s="128"/>
      <c r="L38" s="128"/>
      <c r="M38" s="128"/>
      <c r="N38" s="128"/>
      <c r="O38" s="128"/>
      <c r="P38" s="128"/>
      <c r="Q38" s="128"/>
    </row>
    <row r="39" spans="1:17" x14ac:dyDescent="0.25">
      <c r="A39" s="128"/>
      <c r="B39" s="238"/>
      <c r="C39" s="128"/>
      <c r="D39" s="127"/>
      <c r="E39" s="127"/>
      <c r="F39" s="132"/>
      <c r="G39" s="128"/>
      <c r="H39" s="128"/>
      <c r="I39" s="128"/>
      <c r="J39" s="128"/>
      <c r="K39" s="128"/>
      <c r="L39" s="128"/>
      <c r="M39" s="128"/>
      <c r="N39" s="128"/>
      <c r="O39" s="128"/>
      <c r="P39" s="128"/>
      <c r="Q39" s="128"/>
    </row>
    <row r="40" spans="1:17" x14ac:dyDescent="0.25">
      <c r="A40" s="128"/>
      <c r="B40" s="238"/>
      <c r="C40" s="128"/>
      <c r="D40" s="127"/>
      <c r="E40" s="127"/>
      <c r="F40" s="132"/>
      <c r="G40" s="128"/>
      <c r="H40" s="128"/>
      <c r="I40" s="127"/>
      <c r="J40" s="127"/>
      <c r="K40" s="128"/>
      <c r="L40" s="128"/>
      <c r="M40" s="128"/>
      <c r="N40" s="128"/>
      <c r="O40" s="128"/>
      <c r="P40" s="128"/>
      <c r="Q40" s="128"/>
    </row>
    <row r="41" spans="1:17" x14ac:dyDescent="0.25">
      <c r="A41" s="128"/>
      <c r="B41" s="238"/>
      <c r="C41" s="128"/>
      <c r="D41" s="127"/>
      <c r="E41" s="127"/>
      <c r="F41" s="132"/>
      <c r="G41" s="128"/>
      <c r="H41" s="128"/>
      <c r="I41" s="128"/>
      <c r="J41" s="127"/>
      <c r="K41" s="128"/>
      <c r="L41" s="128"/>
      <c r="M41" s="128"/>
      <c r="N41" s="128"/>
      <c r="O41" s="128"/>
      <c r="P41" s="128"/>
      <c r="Q41" s="128"/>
    </row>
    <row r="42" spans="1:17" x14ac:dyDescent="0.25">
      <c r="A42" s="128"/>
      <c r="B42" s="238"/>
      <c r="C42" s="128"/>
      <c r="D42" s="127"/>
      <c r="E42" s="127"/>
      <c r="F42" s="132"/>
      <c r="G42" s="128"/>
      <c r="H42" s="128"/>
      <c r="I42" s="128"/>
      <c r="J42" s="128"/>
      <c r="K42" s="128"/>
      <c r="L42" s="128"/>
      <c r="M42" s="128"/>
      <c r="N42" s="128"/>
      <c r="O42" s="128"/>
      <c r="P42" s="128"/>
      <c r="Q42" s="128"/>
    </row>
    <row r="43" spans="1:17" x14ac:dyDescent="0.25">
      <c r="A43" s="128"/>
      <c r="B43" s="238"/>
      <c r="C43" s="128"/>
      <c r="D43" s="127"/>
      <c r="E43" s="127"/>
      <c r="F43" s="132"/>
      <c r="G43" s="128"/>
      <c r="H43" s="128"/>
      <c r="I43" s="127"/>
      <c r="J43" s="127"/>
      <c r="K43" s="128"/>
      <c r="L43" s="128"/>
      <c r="M43" s="128"/>
      <c r="N43" s="128"/>
      <c r="O43" s="128"/>
      <c r="P43" s="128"/>
      <c r="Q43" s="128"/>
    </row>
    <row r="44" spans="1:17" x14ac:dyDescent="0.25">
      <c r="A44" s="128"/>
      <c r="B44" s="238"/>
      <c r="C44" s="128"/>
      <c r="D44" s="127"/>
      <c r="E44" s="127"/>
      <c r="F44" s="132"/>
      <c r="G44" s="128"/>
      <c r="H44" s="128"/>
      <c r="I44" s="127"/>
      <c r="J44" s="127"/>
      <c r="K44" s="128"/>
      <c r="L44" s="128"/>
      <c r="M44" s="128"/>
      <c r="N44" s="128"/>
      <c r="O44" s="128"/>
      <c r="P44" s="128"/>
      <c r="Q44" s="128"/>
    </row>
    <row r="45" spans="1:17" x14ac:dyDescent="0.25">
      <c r="A45" s="128"/>
      <c r="B45" s="238"/>
      <c r="C45" s="128"/>
      <c r="D45" s="127"/>
      <c r="E45" s="127"/>
      <c r="F45" s="132"/>
      <c r="G45" s="128"/>
      <c r="H45" s="128"/>
      <c r="I45" s="128"/>
      <c r="J45" s="128"/>
      <c r="K45" s="128"/>
      <c r="L45" s="128"/>
      <c r="M45" s="128"/>
      <c r="N45" s="128"/>
      <c r="O45" s="128"/>
      <c r="P45" s="128"/>
      <c r="Q45" s="128"/>
    </row>
    <row r="46" spans="1:17" x14ac:dyDescent="0.25">
      <c r="A46" s="128"/>
      <c r="B46" s="238"/>
      <c r="C46" s="128"/>
      <c r="D46" s="127"/>
      <c r="E46" s="127"/>
      <c r="F46" s="132"/>
      <c r="G46" s="128"/>
      <c r="H46" s="128"/>
      <c r="I46" s="127"/>
      <c r="J46" s="128"/>
      <c r="K46" s="128"/>
      <c r="L46" s="128"/>
      <c r="M46" s="128"/>
      <c r="N46" s="128"/>
      <c r="O46" s="128"/>
      <c r="P46" s="128"/>
      <c r="Q46" s="128"/>
    </row>
    <row r="47" spans="1:17" x14ac:dyDescent="0.25">
      <c r="A47" s="128"/>
      <c r="B47" s="128"/>
      <c r="C47" s="128"/>
      <c r="D47" s="128"/>
      <c r="E47" s="128"/>
      <c r="F47" s="128"/>
      <c r="G47" s="128"/>
      <c r="H47" s="128"/>
      <c r="I47" s="127"/>
      <c r="J47" s="127"/>
      <c r="K47" s="127"/>
      <c r="L47" s="128"/>
      <c r="M47" s="128"/>
      <c r="N47" s="128"/>
      <c r="O47" s="128"/>
      <c r="P47" s="128"/>
      <c r="Q47" s="128"/>
    </row>
    <row r="48" spans="1:17" x14ac:dyDescent="0.25">
      <c r="A48" s="128"/>
      <c r="B48" s="128"/>
      <c r="C48" s="127"/>
      <c r="D48" s="127"/>
      <c r="E48" s="128"/>
      <c r="F48" s="128"/>
      <c r="G48" s="128"/>
      <c r="H48" s="128"/>
      <c r="I48" s="128"/>
      <c r="J48" s="128"/>
      <c r="K48" s="128"/>
      <c r="L48" s="128"/>
      <c r="M48" s="128"/>
      <c r="N48" s="128"/>
      <c r="O48" s="128"/>
      <c r="P48" s="128"/>
      <c r="Q48" s="128"/>
    </row>
    <row r="49" spans="1:17" x14ac:dyDescent="0.25">
      <c r="A49" s="128"/>
      <c r="B49" s="128"/>
      <c r="C49" s="127"/>
      <c r="D49" s="127"/>
      <c r="E49" s="128"/>
      <c r="F49" s="128"/>
      <c r="G49" s="128"/>
      <c r="H49" s="128"/>
      <c r="I49" s="128"/>
      <c r="J49" s="128"/>
      <c r="K49" s="128"/>
      <c r="L49" s="128"/>
      <c r="M49" s="128"/>
      <c r="N49" s="128"/>
      <c r="O49" s="128"/>
      <c r="P49" s="128"/>
      <c r="Q49" s="128"/>
    </row>
    <row r="50" spans="1:17" x14ac:dyDescent="0.25">
      <c r="A50" s="128"/>
      <c r="B50" s="128"/>
      <c r="C50" s="127"/>
      <c r="D50" s="127"/>
      <c r="E50" s="128"/>
      <c r="F50" s="128"/>
      <c r="G50" s="128"/>
      <c r="H50" s="128"/>
      <c r="I50" s="128"/>
      <c r="J50" s="128"/>
      <c r="K50" s="128"/>
      <c r="L50" s="128"/>
      <c r="M50" s="128"/>
      <c r="N50" s="128"/>
      <c r="O50" s="128"/>
      <c r="P50" s="128"/>
      <c r="Q50" s="128"/>
    </row>
    <row r="51" spans="1:17" x14ac:dyDescent="0.25">
      <c r="A51" s="128"/>
      <c r="B51" s="128"/>
      <c r="C51" s="127"/>
      <c r="D51" s="128"/>
      <c r="E51" s="128"/>
      <c r="F51" s="128"/>
      <c r="G51" s="128"/>
      <c r="H51" s="128"/>
      <c r="I51" s="128"/>
      <c r="J51" s="128"/>
      <c r="K51" s="128"/>
      <c r="L51" s="128"/>
      <c r="M51" s="128"/>
      <c r="N51" s="128"/>
      <c r="O51" s="128"/>
      <c r="P51" s="128"/>
      <c r="Q51" s="128"/>
    </row>
    <row r="52" spans="1:17" x14ac:dyDescent="0.25">
      <c r="A52" s="128"/>
      <c r="B52" s="128"/>
      <c r="C52" s="128"/>
      <c r="D52" s="128"/>
      <c r="E52" s="128"/>
      <c r="F52" s="128"/>
      <c r="G52" s="128"/>
      <c r="H52" s="128"/>
      <c r="I52" s="128"/>
      <c r="J52" s="128"/>
      <c r="K52" s="128"/>
      <c r="L52" s="128"/>
      <c r="M52" s="128"/>
      <c r="N52" s="128"/>
      <c r="O52" s="128"/>
      <c r="P52" s="128"/>
      <c r="Q52" s="128"/>
    </row>
    <row r="53" spans="1:17" x14ac:dyDescent="0.25">
      <c r="A53" s="128"/>
      <c r="B53" s="128"/>
      <c r="C53" s="128"/>
      <c r="D53" s="128"/>
      <c r="E53" s="128"/>
      <c r="F53" s="128"/>
      <c r="G53" s="128"/>
      <c r="H53" s="128"/>
      <c r="I53" s="128"/>
      <c r="J53" s="128"/>
      <c r="K53" s="128"/>
      <c r="L53" s="128"/>
      <c r="M53" s="128"/>
      <c r="N53" s="128"/>
      <c r="O53" s="128"/>
      <c r="P53" s="128"/>
      <c r="Q53" s="128"/>
    </row>
    <row r="54" spans="1:17" x14ac:dyDescent="0.25">
      <c r="A54" s="128"/>
      <c r="B54" s="128"/>
      <c r="C54" s="128"/>
      <c r="D54" s="128"/>
      <c r="E54" s="128"/>
      <c r="F54" s="128"/>
      <c r="G54" s="128"/>
      <c r="H54" s="128"/>
      <c r="I54" s="128"/>
      <c r="J54" s="128"/>
      <c r="K54" s="128"/>
      <c r="L54" s="128"/>
      <c r="M54" s="128"/>
      <c r="N54" s="128"/>
      <c r="O54" s="128"/>
      <c r="P54" s="128"/>
      <c r="Q54" s="128"/>
    </row>
    <row r="55" spans="1:17" x14ac:dyDescent="0.25">
      <c r="A55" s="128"/>
      <c r="B55" s="128"/>
      <c r="C55" s="128"/>
      <c r="D55" s="128"/>
      <c r="E55" s="128"/>
      <c r="F55" s="128"/>
      <c r="G55" s="128"/>
      <c r="H55" s="128"/>
      <c r="I55" s="128"/>
      <c r="J55" s="128"/>
      <c r="K55" s="128"/>
      <c r="L55" s="128"/>
      <c r="M55" s="128"/>
      <c r="N55" s="128"/>
      <c r="O55" s="128"/>
      <c r="P55" s="128"/>
      <c r="Q55" s="128"/>
    </row>
  </sheetData>
  <mergeCells count="26">
    <mergeCell ref="B42:B44"/>
    <mergeCell ref="B45:B46"/>
    <mergeCell ref="L30:L31"/>
    <mergeCell ref="B32:B33"/>
    <mergeCell ref="B34:B35"/>
    <mergeCell ref="D36:E36"/>
    <mergeCell ref="B37:B38"/>
    <mergeCell ref="B39:B41"/>
    <mergeCell ref="D29:E29"/>
    <mergeCell ref="A6:N6"/>
    <mergeCell ref="A8:N8"/>
    <mergeCell ref="A9:N9"/>
    <mergeCell ref="A12:N12"/>
    <mergeCell ref="A14:N14"/>
    <mergeCell ref="A15:N15"/>
    <mergeCell ref="B20:B21"/>
    <mergeCell ref="B22:B23"/>
    <mergeCell ref="D24:E24"/>
    <mergeCell ref="D25:E25"/>
    <mergeCell ref="B26:B28"/>
    <mergeCell ref="A2:B2"/>
    <mergeCell ref="C2:O2"/>
    <mergeCell ref="A4:A5"/>
    <mergeCell ref="B4:B5"/>
    <mergeCell ref="E4:I4"/>
    <mergeCell ref="J4:N4"/>
  </mergeCells>
  <pageMargins left="0.70866141732283472" right="0.70866141732283472" top="0.74803149606299213" bottom="0.74803149606299213" header="0.31496062992125984" footer="0.31496062992125984"/>
  <pageSetup paperSize="9" scale="5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Разд 1</vt:lpstr>
      <vt:lpstr>Разд 2</vt:lpstr>
      <vt:lpstr>Разд 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Ахмедова А.Е.</dc:creator>
  <cp:lastModifiedBy>User</cp:lastModifiedBy>
  <cp:lastPrinted>2019-12-06T09:40:12Z</cp:lastPrinted>
  <dcterms:created xsi:type="dcterms:W3CDTF">2019-06-04T06:21:32Z</dcterms:created>
  <dcterms:modified xsi:type="dcterms:W3CDTF">2021-10-20T11:57:36Z</dcterms:modified>
</cp:coreProperties>
</file>