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50" windowHeight="11700" tabRatio="584" activeTab="0"/>
  </bookViews>
  <sheets>
    <sheet name="перечень 2020 под КСО" sheetId="1" r:id="rId1"/>
    <sheet name="перечень 2018 (2)" sheetId="2" state="hidden" r:id="rId2"/>
  </sheets>
  <definedNames>
    <definedName name="_xlnm.Print_Titles" localSheetId="1">'перечень 2018 (2)'!$12:$12</definedName>
    <definedName name="_xlnm.Print_Titles" localSheetId="0">'перечень 2020 под КСО'!$9:$12</definedName>
    <definedName name="_xlnm.Print_Area" localSheetId="1">'перечень 2018 (2)'!$A$1:$Q$60</definedName>
    <definedName name="_xlnm.Print_Area" localSheetId="0">'перечень 2020 под КСО'!$A$1:$R$98</definedName>
  </definedNames>
  <calcPr fullCalcOnLoad="1"/>
</workbook>
</file>

<file path=xl/sharedStrings.xml><?xml version="1.0" encoding="utf-8"?>
<sst xmlns="http://schemas.openxmlformats.org/spreadsheetml/2006/main" count="373" uniqueCount="190">
  <si>
    <t>1.1</t>
  </si>
  <si>
    <t>1.2</t>
  </si>
  <si>
    <t>1.3</t>
  </si>
  <si>
    <t>1.4</t>
  </si>
  <si>
    <t>1.5</t>
  </si>
  <si>
    <t>ВСЕГО</t>
  </si>
  <si>
    <t>МБ</t>
  </si>
  <si>
    <t>ОБ</t>
  </si>
  <si>
    <t>№ п/п</t>
  </si>
  <si>
    <t>2</t>
  </si>
  <si>
    <t>3</t>
  </si>
  <si>
    <t>4</t>
  </si>
  <si>
    <t xml:space="preserve">Оказание муниципальной услуги по предоставлению дошкольного образования и воспитания </t>
  </si>
  <si>
    <t>всего</t>
  </si>
  <si>
    <t>Оказание муниципальной услуги по предоставлению дополнительного образования в сфере общего образования</t>
  </si>
  <si>
    <t>1</t>
  </si>
  <si>
    <t>5</t>
  </si>
  <si>
    <t>6</t>
  </si>
  <si>
    <t>7</t>
  </si>
  <si>
    <t>8</t>
  </si>
  <si>
    <t>Источники финансирования</t>
  </si>
  <si>
    <t>Наименование</t>
  </si>
  <si>
    <t>9</t>
  </si>
  <si>
    <t>10</t>
  </si>
  <si>
    <t>11</t>
  </si>
  <si>
    <t>12</t>
  </si>
  <si>
    <t>Показатели (индикаторы) результативности выполнения программных мероприятий</t>
  </si>
  <si>
    <t>Исполнители</t>
  </si>
  <si>
    <t>Наименование мероприятия</t>
  </si>
  <si>
    <t>2014</t>
  </si>
  <si>
    <t>2015</t>
  </si>
  <si>
    <t>в том числе по годам</t>
  </si>
  <si>
    <t>Объем финансирования, руб.</t>
  </si>
  <si>
    <t>Ед. изм.</t>
  </si>
  <si>
    <t>Цель: Организация предоставления качественного и доступного общего и дополнительного образования на основе эффективного функционирования муниципальной образовательной сети</t>
  </si>
  <si>
    <t>Задача: Повышение качества и доступности образования города Кировска</t>
  </si>
  <si>
    <t>%</t>
  </si>
  <si>
    <t>Обеспечение бесплатным питанием отдельных категорий обучающихся</t>
  </si>
  <si>
    <t>Доля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обечение по очной форме в образовательных учреждениях профессионального образования обеспеченных одеждой, обувью, мягким инвентарем, оборудованием и единовременным денежным пособием</t>
  </si>
  <si>
    <t>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</si>
  <si>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>чел.</t>
  </si>
  <si>
    <t>ИТОГО по Программе</t>
  </si>
  <si>
    <t>в том числе: муниципальные услуги (работы)</t>
  </si>
  <si>
    <t>МДОО</t>
  </si>
  <si>
    <t>МОО</t>
  </si>
  <si>
    <t>1.1.1</t>
  </si>
  <si>
    <t>1.1.2</t>
  </si>
  <si>
    <t>1.1.3</t>
  </si>
  <si>
    <t>1.2.1</t>
  </si>
  <si>
    <t>1.2.2</t>
  </si>
  <si>
    <t>1.3.1</t>
  </si>
  <si>
    <t>1.3.2</t>
  </si>
  <si>
    <t>1.4.1</t>
  </si>
  <si>
    <t xml:space="preserve">Перечень программных мероприятий </t>
  </si>
  <si>
    <t xml:space="preserve">Таблица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</si>
  <si>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1.5.1</t>
  </si>
  <si>
    <t>2018</t>
  </si>
  <si>
    <t>2019</t>
  </si>
  <si>
    <t>Количество детей и подростков, в том числе детей, находящихся в трудной жизненной ситуации, охваченных организованным отдыхом в каникулярный период в оздоровительных учреждениях с дневным пребыванием детей на базе МБОУ</t>
  </si>
  <si>
    <t>Организация отдыха детей Мурманской области в муниципальных образовательных организациях за счет средств местного бюджета</t>
  </si>
  <si>
    <t>1.6</t>
  </si>
  <si>
    <t>Оказание муниципальной услуги по предоставлению питания обучающимся</t>
  </si>
  <si>
    <t>1.5.3</t>
  </si>
  <si>
    <t>1.5.4</t>
  </si>
  <si>
    <t>Количество человеко-часов пребывания</t>
  </si>
  <si>
    <t>человеко -час</t>
  </si>
  <si>
    <t>чел./человеко-день</t>
  </si>
  <si>
    <t>13</t>
  </si>
  <si>
    <t>Количество детей и подростков, в том числе детей, находящихся в трудной жизненной ситуации, охваченных организованным отдыхом в каникулярный период в оздоровительных учреждениях с дневным пребыванием детей на базе МБОУ (обеспечение питанием в каникулярный период)</t>
  </si>
  <si>
    <t>Доля освоения выделенных средств</t>
  </si>
  <si>
    <t>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</si>
  <si>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>не менее 98,00</t>
  </si>
  <si>
    <t xml:space="preserve">Приложение </t>
  </si>
  <si>
    <t>МАОДО ЦДТ "Хибины"</t>
  </si>
  <si>
    <t>МАУО       "Кировский КШП"</t>
  </si>
  <si>
    <t>МАУО           "Кировский КШП"</t>
  </si>
  <si>
    <t xml:space="preserve"> МАУО           "Кировский КШП"</t>
  </si>
  <si>
    <t>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города Кировска                                                                                                                            от            №                                                                        Приложение к Программе</t>
  </si>
  <si>
    <t>2020</t>
  </si>
  <si>
    <t xml:space="preserve">Число обучающихся- получателей услуги: бесплатным питанием льготных категорий
- 5- дневная учебная неделя
- 6- дневная учебная неделя                                                                                                                                                      
 </t>
  </si>
  <si>
    <t xml:space="preserve">                                                               306                                                                                                                                               517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</si>
  <si>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Число обучающихся- получателей услуги</t>
  </si>
  <si>
    <t>Реализация мер социальной поддержки</t>
  </si>
  <si>
    <t>Основное мероприятие: Предоставление дошкольного образования и воспитания</t>
  </si>
  <si>
    <t>Основное мероприятие: Предоставление общедоступного и бесплатного начального общего, основного общего, среднего (полного) общего образования по основным  общеобразовательным программам</t>
  </si>
  <si>
    <t>Основное мероприятие: Предоставление дополнительного образования в сфере общего образования</t>
  </si>
  <si>
    <t>Основное мероприятие: Мероприятия, направленные на  организацию отдыха и оздоровления детей в каникулярный период в оздоровительных учреждениях с дневным пребыванием детей на базе МБОУ</t>
  </si>
  <si>
    <t>Основное мероприятие: Организация и предоставление школьного питания</t>
  </si>
  <si>
    <t>тыс. руб.</t>
  </si>
  <si>
    <t>1 410/
13 360</t>
  </si>
  <si>
    <t>_________________________________________________</t>
  </si>
  <si>
    <t xml:space="preserve"> софинансирование расходов, направляемых на оплату труда и начисления на выплаты по оплате труда работникам муниципальных учреждений</t>
  </si>
  <si>
    <t>Цель: Сохранение и развитие комплекса муниципальных услуг в сфере физической культуры и спорта, оказываемых на территории муниципального образования город Кировск с подведомственной территорией</t>
  </si>
  <si>
    <t>Задача: Обеспечение деятельности муниципальных учреждений в области физической культуры и спорта, повышение качества предоставляемых ими муниципальных услуг</t>
  </si>
  <si>
    <t>Основное мероприятие: Обеспечение до-ступа к спор-тивным объектам МАУ СОК «Горняк</t>
  </si>
  <si>
    <t>Комитет образова-ния, куль-туры и спорта ад-министра-ции города Кировск</t>
  </si>
  <si>
    <t>Предоставление услуг спортивных объектов МАУ СОК «Горняк»</t>
  </si>
  <si>
    <t>софинансирование расходов, направляемых на оплату труда и начисления на выплаты по оплате труда работникам муниципальных учреждений</t>
  </si>
  <si>
    <t>МАУ СОК «Горняк»</t>
  </si>
  <si>
    <t xml:space="preserve">Предостав-ление в поль-зование населению спортивных сооружений, спортивного инвентаря </t>
  </si>
  <si>
    <t>часы</t>
  </si>
  <si>
    <t>Количество спортивных сооружений</t>
  </si>
  <si>
    <t>единиц</t>
  </si>
  <si>
    <t xml:space="preserve">Мероприятие:
Создание условий для обеспечения деятельности в области спорта
</t>
  </si>
  <si>
    <t>Предоставление услуг в сфере физической культуры и спорта</t>
  </si>
  <si>
    <t>Объем освоен-ных финансовых средств</t>
  </si>
  <si>
    <t>99,5 %</t>
  </si>
  <si>
    <t>МАУ «СШ г. Кировска»</t>
  </si>
  <si>
    <t>Количество обоснованных жалоб со сторо-ны потребителей услуг</t>
  </si>
  <si>
    <t>1.4.2</t>
  </si>
  <si>
    <t>Дополнительные расходы на организацию отдыха детей Мурманской области в оздоровительных учреждениях с днвным пребыванием, организованных на базе муниципальных учреждений</t>
  </si>
  <si>
    <t>1.5.2</t>
  </si>
  <si>
    <t>Соотношение средней заработной платы педагогических работников МАОДО ЦДТ "Хибины"  и средней заработной
платы учителей в Мурманской области</t>
  </si>
  <si>
    <t xml:space="preserve">Доля отдохнувших и
оздоровленных детей в
возрасте от 6 до 18 лет в
оздоровительных учреждениях
от общего количества детей
данной возрастной категории
</t>
  </si>
  <si>
    <t>Охват детей организованным питанием</t>
  </si>
  <si>
    <t xml:space="preserve">ед. </t>
  </si>
  <si>
    <t>человеко-час</t>
  </si>
  <si>
    <t>Доля работников МАОДО ЦДТ "Хибины", получивших меры поддержки  от общего количества работкниокв, имеющих право на получение данной поддержки</t>
  </si>
  <si>
    <t>Ответсвтенный исполнитель</t>
  </si>
  <si>
    <t>Сроки выполнения</t>
  </si>
  <si>
    <t>Соотношение средней заработной платы
педагогических работников МДОО и средней заработной платы
работников в Мурманской области</t>
  </si>
  <si>
    <t>01.01.2020-31.12.2022</t>
  </si>
  <si>
    <t>ежегодно</t>
  </si>
  <si>
    <t>1.2.3</t>
  </si>
  <si>
    <t>01.01.2021-31.12.2024</t>
  </si>
  <si>
    <t>Количество получателей</t>
  </si>
  <si>
    <t>1.5.5</t>
  </si>
  <si>
    <t>Обеспечение бесплатным питанием отдельных категорий обучающихся (5-11 кл.)</t>
  </si>
  <si>
    <t>5-11 классы льготники</t>
  </si>
  <si>
    <t>1-4 классы ВСЕ</t>
  </si>
  <si>
    <t>1-4 классы льготники</t>
  </si>
  <si>
    <t>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</t>
  </si>
  <si>
    <t xml:space="preserve">                                                    Приложение № 1 к постановлению </t>
  </si>
  <si>
    <t>1.1.4</t>
  </si>
  <si>
    <t>Субсидии бюджетам муниципальных образований на софинансирование расходов, направляемых на оплату труда и н6ачисления на выплаты по оплате труда работникам муниципальных учреждений (за счет средств Резервного фонда Правительства Мурманской области)</t>
  </si>
  <si>
    <t>S1100</t>
  </si>
  <si>
    <t xml:space="preserve"> L3040 и S1250</t>
  </si>
  <si>
    <t>Годы реализации</t>
  </si>
  <si>
    <t>Объем финансирования</t>
  </si>
  <si>
    <t>Всего</t>
  </si>
  <si>
    <t>ОБ, ФБ</t>
  </si>
  <si>
    <t>ВБС</t>
  </si>
  <si>
    <t>Наименование показателей</t>
  </si>
  <si>
    <t>Показатели результативности, цели, задач, программных мероприятий</t>
  </si>
  <si>
    <t>7714387,76-154287,76 (7714387,76 ВСЕГО ПИТАНИЕ, 154287,76 - 2% МБ, остальное 7560100,00 - ФБ 98%)</t>
  </si>
  <si>
    <t>01.01.2020-31.12.2023</t>
  </si>
  <si>
    <t>1.1.5</t>
  </si>
  <si>
    <t>Оказание муниципальной услуги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</si>
  <si>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 xml:space="preserve">Число обучающихся - получателей услуги  по предоставлению дошкльного образования и воспитания 
</t>
  </si>
  <si>
    <t xml:space="preserve">Доля освоения субсидии на софинансирование расходов, направляемых на оплату труда и начисления на выплаты по оплате труда работникам дошкольных учреждений </t>
  </si>
  <si>
    <t>Просроченная кредиторская задолженность по оплате труда работникам дошкольных учреждений</t>
  </si>
  <si>
    <r>
      <t>Доля работников</t>
    </r>
    <r>
      <rPr>
        <b/>
        <sz val="9"/>
        <rFont val="Times New Roman"/>
        <family val="1"/>
      </rPr>
      <t xml:space="preserve"> дошкольных учреждений</t>
    </r>
    <r>
      <rPr>
        <sz val="9"/>
        <rFont val="Times New Roman"/>
        <family val="1"/>
      </rPr>
      <t>, получивших меры поддержки  от общего количества работкниокв, имеющих право на получение данной поддержки</t>
    </r>
  </si>
  <si>
    <t>Доля освоения субсидии на софинансирование расходов, направляемых на оплату труда и начисления на выплаты по оплате труда работникам дошкольных учреждений   (за счет средств Резервного фонда Правительства Мурманской области)</t>
  </si>
  <si>
    <t xml:space="preserve">Число обучающихся - получателей услуги по предоставлению общедоступного и бесплатного начального общего, основного общего, среднего (полного) общего образования по основным  общеобразовательным программам
</t>
  </si>
  <si>
    <t>Соотношение средней заработной платы педагогических работников общеобразовательных организций и средней заработной платы в Мурманской области</t>
  </si>
  <si>
    <t xml:space="preserve">Число обучающихся- получателей услуги  по организации бесплатного горячего питания обучающихся получающих начальное общее образование             </t>
  </si>
  <si>
    <t>Количество детей и подростков, в том числе детей, находящихся в трудной жизненной ситуации, охваченных организованным отдыхом в каникулярный период в оздоровительных учреждениях с дневным пребыванием детей на базе МОО за счет средств местного бюджета</t>
  </si>
  <si>
    <t>Количество детей и подростков, в том числе детей, находящихся в трудной жизненной ситуации, охваченных организованным отдыхом в каникулярный период в оздоровительных учреждениях с дневным пребыванием детей на базе МОО за счет средств областного бюджета</t>
  </si>
  <si>
    <t xml:space="preserve">                                                                                    администрации г. Кировска                                                                                                                                     </t>
  </si>
  <si>
    <t>Количество МОО (муниципальных образовательных организаций- участников оздоровительной кампании</t>
  </si>
  <si>
    <t xml:space="preserve">Число обучающихся 5-11 классов из числа льготной категории - получателей услуги                </t>
  </si>
  <si>
    <t xml:space="preserve">Число обучающихся- получателей услуги   по обеспечению бесплатным питанием обучающихся 1-4 кл. из числа льготной категории                                      
               </t>
  </si>
  <si>
    <t>Число образовательных организаций обслуживаемых МАУО «Кировский КШП»</t>
  </si>
  <si>
    <t>ед.</t>
  </si>
  <si>
    <t xml:space="preserve">Раздел 3. Перечень мероприятий и сведения об объемах финансирования муниципальной программы </t>
  </si>
  <si>
    <t>Расходы местного бюджета, направляемые на оплату труда и начисления на выплаты по оплате труда работникам муниципальных учреждений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</si>
  <si>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</t>
  </si>
  <si>
    <t>Средства местного бюджета, превышающие размер расходного обязательства муниципального образования на оплату труда и начисления на выплаты по оплате труда работникам дошкольных образовательных организаций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</si>
  <si>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</si>
  <si>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</si>
  <si>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 xml:space="preserve"> Обеспечение бесплатным питанием отдельных категорий обучающихся (1-4 кл.)</t>
  </si>
  <si>
    <t>1.5.6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</si>
  <si>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</si>
  <si>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Доля освоения субсидии на софинансирование расходов, направляемых на оплату труда и начисления на выплаты по оплате труда работникам учреждений по предоставлнию школьного питания</t>
  </si>
  <si>
    <t xml:space="preserve">Субвенция на обеспечение бесплатным питанием отдельных категорий граждан </t>
  </si>
  <si>
    <t>Субсидия на организацию отдыха детей Мурманской области в муниципальных образовательных организациях</t>
  </si>
  <si>
    <t>1.5.8</t>
  </si>
  <si>
    <t>1.5.7</t>
  </si>
  <si>
    <t>Р1100</t>
  </si>
  <si>
    <t>53030 и 73030</t>
  </si>
  <si>
    <t>23020 МБ и 75310 ОБ</t>
  </si>
  <si>
    <t>Р1100 сады</t>
  </si>
  <si>
    <r>
      <t xml:space="preserve">Реализация мер социальной поддержки ОБ </t>
    </r>
    <r>
      <rPr>
        <b/>
        <sz val="11"/>
        <color indexed="8"/>
        <rFont val="Times New Roman"/>
        <family val="1"/>
      </rPr>
      <t>71100</t>
    </r>
  </si>
  <si>
    <r>
      <t xml:space="preserve">МБ </t>
    </r>
    <r>
      <rPr>
        <b/>
        <sz val="11"/>
        <color indexed="8"/>
        <rFont val="Times New Roman"/>
        <family val="1"/>
      </rPr>
      <t>S1100</t>
    </r>
  </si>
  <si>
    <t>23000 МБ сады и 75310 ОБ сады</t>
  </si>
  <si>
    <t>Средства местного бюджета, превышающие размер расходного обязательства муниципального образования на оплату труда и начисления на выплаты по оплате труда работникам муниципальных учреждений</t>
  </si>
  <si>
    <t>Доля освоения субсидии на софинансирование расходов, направляемых на оплату труда и начисления на выплаты по оплате труда работникам учреждений по предоставлению школьного питания</t>
  </si>
  <si>
    <t>Доля работников учреждений по предоставлению школьного питания, получивших меры поддержки  от общего количества работкниокв, имеющих право на получение данной поддержки</t>
  </si>
  <si>
    <t xml:space="preserve">                                                                    1 410
</t>
  </si>
  <si>
    <t xml:space="preserve">                        № 4 от 13.01.2021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</si>
</sst>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"/>
    <numFmt numFmtId="183" formatCode="_-* #,##0.000_р_._-;\-* #,##0.000_р_._-;_-* &quot;-&quot;??_р_._-;_-@_-"/>
    <numFmt numFmtId="184" formatCode="_-* #,##0.0_р_._-;\-* #,##0.0_р_._-;_-* &quot;-&quot;??_р_._-;_-@_-"/>
    <numFmt numFmtId="185" formatCode="_-* #,##0_р_._-;\-* #,##0_р_._-;_-* &quot;-&quot;??_р_.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7.8"/>
      <color indexed="12"/>
      <name val="Calibri"/>
      <family val="2"/>
    </font>
    <font>
      <u val="single"/>
      <sz val="7.8"/>
      <color indexed="36"/>
      <name val="Calibri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22"/>
      <name val="Arial"/>
      <family val="2"/>
    </font>
    <font>
      <b/>
      <sz val="22"/>
      <name val="Arial"/>
      <family val="2"/>
    </font>
    <font>
      <b/>
      <sz val="23"/>
      <name val="Arial"/>
      <family val="2"/>
    </font>
    <font>
      <sz val="23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22"/>
      <name val="Times New Roman"/>
      <family val="1"/>
    </font>
    <font>
      <b/>
      <sz val="22"/>
      <name val="Times New Roman"/>
      <family val="1"/>
    </font>
    <font>
      <b/>
      <sz val="23"/>
      <name val="Times New Roman"/>
      <family val="1"/>
    </font>
    <font>
      <sz val="23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10"/>
      <name val="Arial"/>
      <family val="2"/>
    </font>
    <font>
      <sz val="2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23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"/>
      <name val="Arial"/>
      <family val="2"/>
    </font>
    <font>
      <b/>
      <sz val="11"/>
      <color rgb="FFFF0000"/>
      <name val="Arial"/>
      <family val="2"/>
    </font>
    <font>
      <sz val="23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2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481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4" fontId="12" fillId="0" borderId="0" xfId="0" applyNumberFormat="1" applyFont="1" applyAlignment="1">
      <alignment wrapText="1"/>
    </xf>
    <xf numFmtId="4" fontId="11" fillId="0" borderId="0" xfId="0" applyNumberFormat="1" applyFont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4" fontId="12" fillId="0" borderId="0" xfId="0" applyNumberFormat="1" applyFont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20" fillId="32" borderId="12" xfId="0" applyNumberFormat="1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left" vertical="center" wrapText="1"/>
    </xf>
    <xf numFmtId="4" fontId="20" fillId="32" borderId="0" xfId="0" applyNumberFormat="1" applyFont="1" applyFill="1" applyBorder="1" applyAlignment="1">
      <alignment vertical="center" wrapText="1"/>
    </xf>
    <xf numFmtId="4" fontId="20" fillId="32" borderId="14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20" fillId="32" borderId="12" xfId="0" applyNumberFormat="1" applyFont="1" applyFill="1" applyBorder="1" applyAlignment="1">
      <alignment vertical="top" wrapText="1"/>
    </xf>
    <xf numFmtId="49" fontId="19" fillId="0" borderId="13" xfId="0" applyNumberFormat="1" applyFont="1" applyBorder="1" applyAlignment="1">
      <alignment horizontal="center" vertical="center" wrapText="1"/>
    </xf>
    <xf numFmtId="4" fontId="20" fillId="32" borderId="0" xfId="0" applyNumberFormat="1" applyFont="1" applyFill="1" applyBorder="1" applyAlignment="1">
      <alignment vertical="top" wrapText="1"/>
    </xf>
    <xf numFmtId="4" fontId="20" fillId="32" borderId="14" xfId="0" applyNumberFormat="1" applyFont="1" applyFill="1" applyBorder="1" applyAlignment="1">
      <alignment vertical="top" wrapText="1"/>
    </xf>
    <xf numFmtId="4" fontId="17" fillId="32" borderId="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4" fontId="17" fillId="32" borderId="10" xfId="0" applyNumberFormat="1" applyFont="1" applyFill="1" applyBorder="1" applyAlignment="1">
      <alignment horizontal="left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71" fillId="32" borderId="10" xfId="0" applyFont="1" applyFill="1" applyBorder="1" applyAlignment="1">
      <alignment horizontal="left" vertical="center" wrapText="1"/>
    </xf>
    <xf numFmtId="0" fontId="71" fillId="32" borderId="10" xfId="0" applyFont="1" applyFill="1" applyBorder="1" applyAlignment="1">
      <alignment horizontal="center" vertical="center" wrapText="1"/>
    </xf>
    <xf numFmtId="0" fontId="71" fillId="32" borderId="15" xfId="0" applyFont="1" applyFill="1" applyBorder="1" applyAlignment="1">
      <alignment horizontal="center" vertical="center" wrapText="1"/>
    </xf>
    <xf numFmtId="2" fontId="71" fillId="32" borderId="16" xfId="0" applyNumberFormat="1" applyFont="1" applyFill="1" applyBorder="1" applyAlignment="1">
      <alignment horizontal="center" vertical="center" wrapText="1"/>
    </xf>
    <xf numFmtId="0" fontId="72" fillId="32" borderId="10" xfId="0" applyFont="1" applyFill="1" applyBorder="1" applyAlignment="1">
      <alignment horizontal="left" vertical="center" wrapText="1"/>
    </xf>
    <xf numFmtId="0" fontId="71" fillId="32" borderId="12" xfId="0" applyFont="1" applyFill="1" applyBorder="1" applyAlignment="1">
      <alignment vertical="center" wrapText="1"/>
    </xf>
    <xf numFmtId="0" fontId="71" fillId="32" borderId="0" xfId="0" applyFont="1" applyFill="1" applyBorder="1" applyAlignment="1">
      <alignment vertical="center" wrapText="1"/>
    </xf>
    <xf numFmtId="0" fontId="72" fillId="32" borderId="17" xfId="0" applyFont="1" applyFill="1" applyBorder="1" applyAlignment="1">
      <alignment horizontal="left" vertical="center" wrapText="1"/>
    </xf>
    <xf numFmtId="0" fontId="72" fillId="32" borderId="14" xfId="0" applyFont="1" applyFill="1" applyBorder="1" applyAlignment="1">
      <alignment vertical="center" wrapText="1"/>
    </xf>
    <xf numFmtId="0" fontId="72" fillId="32" borderId="18" xfId="0" applyFont="1" applyFill="1" applyBorder="1" applyAlignment="1">
      <alignment vertical="center" wrapText="1"/>
    </xf>
    <xf numFmtId="0" fontId="17" fillId="32" borderId="10" xfId="0" applyFont="1" applyFill="1" applyBorder="1" applyAlignment="1">
      <alignment horizontal="left" vertical="center" wrapText="1"/>
    </xf>
    <xf numFmtId="0" fontId="72" fillId="32" borderId="10" xfId="0" applyFont="1" applyFill="1" applyBorder="1" applyAlignment="1">
      <alignment horizontal="left" vertical="top" wrapText="1"/>
    </xf>
    <xf numFmtId="0" fontId="73" fillId="0" borderId="0" xfId="0" applyFont="1" applyAlignment="1">
      <alignment/>
    </xf>
    <xf numFmtId="0" fontId="74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4" fontId="73" fillId="0" borderId="0" xfId="0" applyNumberFormat="1" applyFont="1" applyFill="1" applyAlignment="1">
      <alignment/>
    </xf>
    <xf numFmtId="4" fontId="19" fillId="0" borderId="19" xfId="0" applyNumberFormat="1" applyFont="1" applyFill="1" applyBorder="1" applyAlignment="1">
      <alignment horizontal="center" vertical="center" wrapText="1"/>
    </xf>
    <xf numFmtId="0" fontId="20" fillId="32" borderId="19" xfId="0" applyFont="1" applyFill="1" applyBorder="1" applyAlignment="1">
      <alignment horizontal="center" vertical="center" wrapText="1"/>
    </xf>
    <xf numFmtId="0" fontId="72" fillId="32" borderId="19" xfId="0" applyFont="1" applyFill="1" applyBorder="1" applyAlignment="1">
      <alignment horizontal="left" vertical="center" wrapText="1"/>
    </xf>
    <xf numFmtId="4" fontId="19" fillId="32" borderId="20" xfId="0" applyNumberFormat="1" applyFont="1" applyFill="1" applyBorder="1" applyAlignment="1">
      <alignment horizontal="center" vertical="center" wrapText="1"/>
    </xf>
    <xf numFmtId="4" fontId="15" fillId="32" borderId="10" xfId="0" applyNumberFormat="1" applyFont="1" applyFill="1" applyBorder="1" applyAlignment="1">
      <alignment horizontal="center" vertical="center" wrapText="1"/>
    </xf>
    <xf numFmtId="4" fontId="19" fillId="32" borderId="21" xfId="60" applyNumberFormat="1" applyFont="1" applyFill="1" applyBorder="1" applyAlignment="1">
      <alignment horizontal="center" vertical="center" wrapText="1"/>
    </xf>
    <xf numFmtId="4" fontId="19" fillId="32" borderId="17" xfId="0" applyNumberFormat="1" applyFont="1" applyFill="1" applyBorder="1" applyAlignment="1">
      <alignment horizontal="center" vertical="center" wrapText="1"/>
    </xf>
    <xf numFmtId="4" fontId="19" fillId="32" borderId="13" xfId="0" applyNumberFormat="1" applyFont="1" applyFill="1" applyBorder="1" applyAlignment="1">
      <alignment horizontal="center" vertical="center" wrapText="1"/>
    </xf>
    <xf numFmtId="4" fontId="19" fillId="32" borderId="15" xfId="0" applyNumberFormat="1" applyFont="1" applyFill="1" applyBorder="1" applyAlignment="1">
      <alignment horizontal="center" vertical="center" wrapText="1"/>
    </xf>
    <xf numFmtId="4" fontId="19" fillId="32" borderId="16" xfId="0" applyNumberFormat="1" applyFont="1" applyFill="1" applyBorder="1" applyAlignment="1">
      <alignment horizontal="center" vertical="center" wrapText="1"/>
    </xf>
    <xf numFmtId="4" fontId="75" fillId="32" borderId="10" xfId="0" applyNumberFormat="1" applyFont="1" applyFill="1" applyBorder="1" applyAlignment="1">
      <alignment horizontal="center" vertical="center" wrapText="1"/>
    </xf>
    <xf numFmtId="4" fontId="17" fillId="32" borderId="21" xfId="0" applyNumberFormat="1" applyFont="1" applyFill="1" applyBorder="1" applyAlignment="1">
      <alignment horizontal="center" vertical="center" wrapText="1"/>
    </xf>
    <xf numFmtId="4" fontId="17" fillId="32" borderId="21" xfId="0" applyNumberFormat="1" applyFont="1" applyFill="1" applyBorder="1" applyAlignment="1">
      <alignment horizontal="center" vertical="center"/>
    </xf>
    <xf numFmtId="4" fontId="17" fillId="32" borderId="10" xfId="0" applyNumberFormat="1" applyFont="1" applyFill="1" applyBorder="1" applyAlignment="1">
      <alignment horizontal="center" vertical="center" wrapText="1"/>
    </xf>
    <xf numFmtId="4" fontId="19" fillId="32" borderId="19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top" wrapText="1"/>
    </xf>
    <xf numFmtId="3" fontId="17" fillId="32" borderId="19" xfId="0" applyNumberFormat="1" applyFont="1" applyFill="1" applyBorder="1" applyAlignment="1">
      <alignment horizontal="center" vertical="center" wrapText="1"/>
    </xf>
    <xf numFmtId="4" fontId="15" fillId="32" borderId="11" xfId="0" applyNumberFormat="1" applyFont="1" applyFill="1" applyBorder="1" applyAlignment="1">
      <alignment horizontal="center" vertical="center" wrapText="1"/>
    </xf>
    <xf numFmtId="4" fontId="15" fillId="32" borderId="13" xfId="0" applyNumberFormat="1" applyFont="1" applyFill="1" applyBorder="1" applyAlignment="1">
      <alignment horizontal="center" vertical="center" wrapText="1"/>
    </xf>
    <xf numFmtId="0" fontId="17" fillId="32" borderId="19" xfId="0" applyFont="1" applyFill="1" applyBorder="1" applyAlignment="1">
      <alignment horizontal="center" vertical="center" wrapText="1"/>
    </xf>
    <xf numFmtId="4" fontId="19" fillId="32" borderId="10" xfId="0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7" fillId="32" borderId="14" xfId="0" applyFont="1" applyFill="1" applyBorder="1" applyAlignment="1">
      <alignment horizontal="center" vertical="center" wrapText="1"/>
    </xf>
    <xf numFmtId="3" fontId="17" fillId="32" borderId="18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71" fillId="32" borderId="19" xfId="0" applyFont="1" applyFill="1" applyBorder="1" applyAlignment="1">
      <alignment horizontal="left" vertical="center" wrapText="1"/>
    </xf>
    <xf numFmtId="0" fontId="71" fillId="32" borderId="19" xfId="0" applyFont="1" applyFill="1" applyBorder="1" applyAlignment="1">
      <alignment horizontal="center" vertical="center" wrapText="1"/>
    </xf>
    <xf numFmtId="0" fontId="71" fillId="32" borderId="14" xfId="0" applyFont="1" applyFill="1" applyBorder="1" applyAlignment="1">
      <alignment horizontal="center" vertical="center" wrapText="1"/>
    </xf>
    <xf numFmtId="2" fontId="71" fillId="32" borderId="18" xfId="0" applyNumberFormat="1" applyFont="1" applyFill="1" applyBorder="1" applyAlignment="1">
      <alignment horizontal="center" vertical="center" wrapText="1"/>
    </xf>
    <xf numFmtId="0" fontId="17" fillId="32" borderId="15" xfId="0" applyFont="1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left" vertical="center" wrapText="1"/>
    </xf>
    <xf numFmtId="4" fontId="19" fillId="33" borderId="13" xfId="0" applyNumberFormat="1" applyFont="1" applyFill="1" applyBorder="1" applyAlignment="1">
      <alignment horizontal="center" vertical="center" wrapText="1"/>
    </xf>
    <xf numFmtId="4" fontId="19" fillId="33" borderId="11" xfId="0" applyNumberFormat="1" applyFont="1" applyFill="1" applyBorder="1" applyAlignment="1">
      <alignment horizontal="center" vertical="center" wrapText="1"/>
    </xf>
    <xf numFmtId="0" fontId="19" fillId="32" borderId="13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4" fontId="15" fillId="33" borderId="11" xfId="0" applyNumberFormat="1" applyFont="1" applyFill="1" applyBorder="1" applyAlignment="1">
      <alignment horizontal="center" vertical="center" wrapText="1"/>
    </xf>
    <xf numFmtId="4" fontId="15" fillId="32" borderId="11" xfId="60" applyNumberFormat="1" applyFont="1" applyFill="1" applyBorder="1" applyAlignment="1">
      <alignment horizontal="center" vertical="center" wrapText="1"/>
    </xf>
    <xf numFmtId="4" fontId="15" fillId="32" borderId="11" xfId="60" applyNumberFormat="1" applyFont="1" applyFill="1" applyBorder="1" applyAlignment="1">
      <alignment horizontal="center" vertical="center"/>
    </xf>
    <xf numFmtId="4" fontId="19" fillId="32" borderId="20" xfId="6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4" fontId="23" fillId="0" borderId="0" xfId="0" applyNumberFormat="1" applyFont="1" applyAlignment="1">
      <alignment wrapText="1"/>
    </xf>
    <xf numFmtId="4" fontId="22" fillId="0" borderId="0" xfId="0" applyNumberFormat="1" applyFont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49" fontId="23" fillId="0" borderId="0" xfId="0" applyNumberFormat="1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wrapText="1"/>
    </xf>
    <xf numFmtId="4" fontId="23" fillId="0" borderId="0" xfId="0" applyNumberFormat="1" applyFont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10" fillId="32" borderId="12" xfId="0" applyNumberFormat="1" applyFont="1" applyFill="1" applyBorder="1" applyAlignment="1">
      <alignment vertical="center" wrapText="1"/>
    </xf>
    <xf numFmtId="4" fontId="10" fillId="32" borderId="0" xfId="0" applyNumberFormat="1" applyFont="1" applyFill="1" applyBorder="1" applyAlignment="1">
      <alignment vertical="center" wrapText="1"/>
    </xf>
    <xf numFmtId="4" fontId="10" fillId="32" borderId="14" xfId="0" applyNumberFormat="1" applyFont="1" applyFill="1" applyBorder="1" applyAlignment="1">
      <alignment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10" fillId="32" borderId="12" xfId="0" applyNumberFormat="1" applyFont="1" applyFill="1" applyBorder="1" applyAlignment="1">
      <alignment vertical="top" wrapText="1"/>
    </xf>
    <xf numFmtId="4" fontId="10" fillId="32" borderId="0" xfId="0" applyNumberFormat="1" applyFont="1" applyFill="1" applyBorder="1" applyAlignment="1">
      <alignment vertical="top" wrapText="1"/>
    </xf>
    <xf numFmtId="4" fontId="10" fillId="32" borderId="14" xfId="0" applyNumberFormat="1" applyFont="1" applyFill="1" applyBorder="1" applyAlignment="1">
      <alignment vertical="top" wrapText="1"/>
    </xf>
    <xf numFmtId="0" fontId="10" fillId="32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3" fillId="0" borderId="10" xfId="60" applyNumberFormat="1" applyFont="1" applyFill="1" applyBorder="1" applyAlignment="1">
      <alignment horizontal="center" vertical="center" wrapText="1"/>
    </xf>
    <xf numFmtId="4" fontId="3" fillId="0" borderId="11" xfId="60" applyNumberFormat="1" applyFont="1" applyFill="1" applyBorder="1" applyAlignment="1">
      <alignment horizontal="center" vertical="center" wrapText="1"/>
    </xf>
    <xf numFmtId="4" fontId="4" fillId="0" borderId="21" xfId="6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3" fillId="0" borderId="11" xfId="6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76" fillId="32" borderId="0" xfId="0" applyFont="1" applyFill="1" applyAlignment="1">
      <alignment horizontal="center" vertical="top" wrapText="1"/>
    </xf>
    <xf numFmtId="0" fontId="9" fillId="0" borderId="0" xfId="0" applyFont="1" applyAlignment="1">
      <alignment vertical="center"/>
    </xf>
    <xf numFmtId="0" fontId="9" fillId="32" borderId="10" xfId="0" applyFont="1" applyFill="1" applyBorder="1" applyAlignment="1">
      <alignment horizontal="left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9" fillId="32" borderId="0" xfId="0" applyFont="1" applyFill="1" applyAlignment="1">
      <alignment vertical="center"/>
    </xf>
    <xf numFmtId="0" fontId="77" fillId="0" borderId="0" xfId="0" applyFont="1" applyAlignment="1">
      <alignment horizontal="left"/>
    </xf>
    <xf numFmtId="0" fontId="77" fillId="0" borderId="0" xfId="0" applyFont="1" applyAlignment="1">
      <alignment/>
    </xf>
    <xf numFmtId="0" fontId="3" fillId="32" borderId="0" xfId="0" applyFont="1" applyFill="1" applyBorder="1" applyAlignment="1">
      <alignment horizontal="left"/>
    </xf>
    <xf numFmtId="0" fontId="77" fillId="0" borderId="0" xfId="0" applyFont="1" applyBorder="1" applyAlignment="1">
      <alignment horizontal="left"/>
    </xf>
    <xf numFmtId="1" fontId="3" fillId="32" borderId="0" xfId="0" applyNumberFormat="1" applyFont="1" applyFill="1" applyBorder="1" applyAlignment="1">
      <alignment horizontal="left" wrapText="1"/>
    </xf>
    <xf numFmtId="1" fontId="3" fillId="32" borderId="0" xfId="0" applyNumberFormat="1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1" fontId="3" fillId="32" borderId="20" xfId="0" applyNumberFormat="1" applyFont="1" applyFill="1" applyBorder="1" applyAlignment="1">
      <alignment horizontal="left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" fontId="3" fillId="32" borderId="19" xfId="0" applyNumberFormat="1" applyFont="1" applyFill="1" applyBorder="1" applyAlignment="1">
      <alignment horizontal="center" vertical="center" wrapText="1"/>
    </xf>
    <xf numFmtId="1" fontId="4" fillId="32" borderId="1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32" borderId="12" xfId="0" applyFont="1" applyFill="1" applyBorder="1" applyAlignment="1">
      <alignment horizontal="left" vertical="center" wrapText="1"/>
    </xf>
    <xf numFmtId="0" fontId="10" fillId="32" borderId="14" xfId="0" applyFont="1" applyFill="1" applyBorder="1" applyAlignment="1">
      <alignment horizontal="center" vertical="center" wrapText="1"/>
    </xf>
    <xf numFmtId="1" fontId="4" fillId="32" borderId="19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9" fillId="32" borderId="0" xfId="0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4" fontId="9" fillId="32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32" borderId="19" xfId="0" applyFont="1" applyFill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4" fontId="4" fillId="0" borderId="15" xfId="0" applyNumberFormat="1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1" fontId="4" fillId="32" borderId="0" xfId="0" applyNumberFormat="1" applyFont="1" applyFill="1" applyBorder="1" applyAlignment="1">
      <alignment horizontal="center" wrapText="1"/>
    </xf>
    <xf numFmtId="0" fontId="62" fillId="0" borderId="0" xfId="0" applyFont="1" applyAlignment="1">
      <alignment/>
    </xf>
    <xf numFmtId="0" fontId="79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2" fillId="0" borderId="0" xfId="0" applyFont="1" applyAlignment="1">
      <alignment/>
    </xf>
    <xf numFmtId="0" fontId="79" fillId="0" borderId="0" xfId="0" applyFont="1" applyBorder="1" applyAlignment="1">
      <alignment horizontal="center"/>
    </xf>
    <xf numFmtId="0" fontId="79" fillId="0" borderId="0" xfId="0" applyFont="1" applyAlignment="1">
      <alignment horizontal="left"/>
    </xf>
    <xf numFmtId="0" fontId="80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80" fillId="32" borderId="0" xfId="0" applyFont="1" applyFill="1" applyAlignment="1">
      <alignment horizontal="right" vertical="top" wrapText="1"/>
    </xf>
    <xf numFmtId="0" fontId="80" fillId="0" borderId="0" xfId="0" applyFont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6" fontId="10" fillId="32" borderId="21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" fontId="9" fillId="32" borderId="11" xfId="0" applyNumberFormat="1" applyFont="1" applyFill="1" applyBorder="1" applyAlignment="1">
      <alignment horizontal="center" vertical="center" wrapText="1"/>
    </xf>
    <xf numFmtId="4" fontId="9" fillId="32" borderId="13" xfId="0" applyNumberFormat="1" applyFont="1" applyFill="1" applyBorder="1" applyAlignment="1">
      <alignment horizontal="center" vertical="center" wrapText="1"/>
    </xf>
    <xf numFmtId="4" fontId="9" fillId="32" borderId="19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49" fontId="4" fillId="32" borderId="19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32" borderId="19" xfId="0" applyFont="1" applyFill="1" applyBorder="1" applyAlignment="1">
      <alignment horizontal="left" vertical="center" wrapText="1"/>
    </xf>
    <xf numFmtId="4" fontId="10" fillId="32" borderId="11" xfId="0" applyNumberFormat="1" applyFont="1" applyFill="1" applyBorder="1" applyAlignment="1">
      <alignment horizontal="left" vertical="center" wrapText="1"/>
    </xf>
    <xf numFmtId="4" fontId="10" fillId="32" borderId="13" xfId="0" applyNumberFormat="1" applyFont="1" applyFill="1" applyBorder="1" applyAlignment="1">
      <alignment horizontal="left" vertical="center" wrapText="1"/>
    </xf>
    <xf numFmtId="4" fontId="10" fillId="32" borderId="19" xfId="0" applyNumberFormat="1" applyFont="1" applyFill="1" applyBorder="1" applyAlignment="1">
      <alignment horizontal="left" vertical="center" wrapText="1"/>
    </xf>
    <xf numFmtId="4" fontId="10" fillId="32" borderId="11" xfId="0" applyNumberFormat="1" applyFont="1" applyFill="1" applyBorder="1" applyAlignment="1">
      <alignment horizontal="center" vertical="center" wrapText="1"/>
    </xf>
    <xf numFmtId="4" fontId="10" fillId="32" borderId="13" xfId="0" applyNumberFormat="1" applyFont="1" applyFill="1" applyBorder="1" applyAlignment="1">
      <alignment horizontal="center" vertical="center" wrapText="1"/>
    </xf>
    <xf numFmtId="4" fontId="10" fillId="32" borderId="19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9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0" fontId="3" fillId="32" borderId="19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4" fontId="9" fillId="32" borderId="11" xfId="0" applyNumberFormat="1" applyFont="1" applyFill="1" applyBorder="1" applyAlignment="1">
      <alignment horizontal="left" vertical="center" wrapText="1"/>
    </xf>
    <xf numFmtId="4" fontId="9" fillId="32" borderId="13" xfId="0" applyNumberFormat="1" applyFont="1" applyFill="1" applyBorder="1" applyAlignment="1">
      <alignment horizontal="left" vertical="center" wrapText="1"/>
    </xf>
    <xf numFmtId="4" fontId="9" fillId="32" borderId="19" xfId="0" applyNumberFormat="1" applyFont="1" applyFill="1" applyBorder="1" applyAlignment="1">
      <alignment horizontal="left" vertical="center" wrapText="1"/>
    </xf>
    <xf numFmtId="3" fontId="9" fillId="32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4" fontId="9" fillId="32" borderId="21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4" fontId="3" fillId="32" borderId="19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32" borderId="13" xfId="0" applyFont="1" applyFill="1" applyBorder="1" applyAlignment="1">
      <alignment horizontal="left" vertical="center" wrapText="1"/>
    </xf>
    <xf numFmtId="0" fontId="51" fillId="32" borderId="19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4" fontId="10" fillId="32" borderId="11" xfId="0" applyNumberFormat="1" applyFont="1" applyFill="1" applyBorder="1" applyAlignment="1">
      <alignment horizontal="left" vertical="top" wrapText="1"/>
    </xf>
    <xf numFmtId="4" fontId="10" fillId="32" borderId="13" xfId="0" applyNumberFormat="1" applyFont="1" applyFill="1" applyBorder="1" applyAlignment="1">
      <alignment horizontal="left" vertical="top" wrapText="1"/>
    </xf>
    <xf numFmtId="176" fontId="10" fillId="32" borderId="12" xfId="0" applyNumberFormat="1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left" vertical="center" wrapText="1"/>
    </xf>
    <xf numFmtId="3" fontId="9" fillId="32" borderId="21" xfId="0" applyNumberFormat="1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left" wrapText="1"/>
    </xf>
    <xf numFmtId="0" fontId="51" fillId="0" borderId="19" xfId="0" applyFont="1" applyBorder="1" applyAlignment="1">
      <alignment horizontal="left" wrapText="1"/>
    </xf>
    <xf numFmtId="0" fontId="9" fillId="32" borderId="11" xfId="0" applyFont="1" applyFill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left" vertical="center" wrapText="1"/>
    </xf>
    <xf numFmtId="0" fontId="9" fillId="32" borderId="13" xfId="0" applyFont="1" applyFill="1" applyBorder="1" applyAlignment="1">
      <alignment horizontal="center" vertical="center" wrapText="1"/>
    </xf>
    <xf numFmtId="3" fontId="9" fillId="32" borderId="22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1" fillId="0" borderId="19" xfId="0" applyFont="1" applyBorder="1" applyAlignment="1">
      <alignment vertical="center" wrapText="1"/>
    </xf>
    <xf numFmtId="3" fontId="9" fillId="32" borderId="15" xfId="0" applyNumberFormat="1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10" fillId="32" borderId="11" xfId="0" applyFont="1" applyFill="1" applyBorder="1" applyAlignment="1">
      <alignment horizontal="center" vertical="center" wrapText="1"/>
    </xf>
    <xf numFmtId="2" fontId="10" fillId="32" borderId="15" xfId="0" applyNumberFormat="1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4" fontId="10" fillId="32" borderId="21" xfId="0" applyNumberFormat="1" applyFont="1" applyFill="1" applyBorder="1" applyAlignment="1">
      <alignment horizontal="center" vertical="center" wrapText="1"/>
    </xf>
    <xf numFmtId="1" fontId="9" fillId="32" borderId="15" xfId="0" applyNumberFormat="1" applyFont="1" applyFill="1" applyBorder="1" applyAlignment="1">
      <alignment horizontal="center" vertical="center" wrapText="1"/>
    </xf>
    <xf numFmtId="1" fontId="51" fillId="0" borderId="15" xfId="0" applyNumberFormat="1" applyFont="1" applyBorder="1" applyAlignment="1">
      <alignment horizontal="center" vertical="center" wrapText="1"/>
    </xf>
    <xf numFmtId="1" fontId="51" fillId="0" borderId="1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left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51" fillId="0" borderId="13" xfId="0" applyFont="1" applyBorder="1" applyAlignment="1">
      <alignment wrapText="1"/>
    </xf>
    <xf numFmtId="0" fontId="51" fillId="0" borderId="19" xfId="0" applyFont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left" vertical="center" wrapText="1"/>
    </xf>
    <xf numFmtId="0" fontId="9" fillId="32" borderId="19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4" fillId="32" borderId="10" xfId="0" applyNumberFormat="1" applyFont="1" applyFill="1" applyBorder="1" applyAlignment="1">
      <alignment horizontal="center" vertical="top" wrapText="1"/>
    </xf>
    <xf numFmtId="0" fontId="74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7" fillId="0" borderId="20" xfId="0" applyFont="1" applyBorder="1" applyAlignment="1">
      <alignment horizontal="left" vertical="center" wrapText="1"/>
    </xf>
    <xf numFmtId="0" fontId="77" fillId="0" borderId="0" xfId="0" applyFont="1" applyAlignment="1">
      <alignment horizontal="left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81" fillId="0" borderId="0" xfId="0" applyFont="1" applyAlignment="1">
      <alignment horizontal="center" vertical="center" wrapText="1"/>
    </xf>
    <xf numFmtId="0" fontId="81" fillId="32" borderId="0" xfId="0" applyFont="1" applyFill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right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23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top" wrapText="1"/>
    </xf>
    <xf numFmtId="49" fontId="18" fillId="0" borderId="15" xfId="0" applyNumberFormat="1" applyFont="1" applyBorder="1" applyAlignment="1">
      <alignment horizontal="center" vertical="top" wrapText="1"/>
    </xf>
    <xf numFmtId="49" fontId="18" fillId="0" borderId="16" xfId="0" applyNumberFormat="1" applyFont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" fontId="20" fillId="32" borderId="11" xfId="0" applyNumberFormat="1" applyFont="1" applyFill="1" applyBorder="1" applyAlignment="1">
      <alignment horizontal="left" vertical="center" wrapText="1"/>
    </xf>
    <xf numFmtId="4" fontId="20" fillId="32" borderId="13" xfId="0" applyNumberFormat="1" applyFont="1" applyFill="1" applyBorder="1" applyAlignment="1">
      <alignment horizontal="left" vertical="center" wrapText="1"/>
    </xf>
    <xf numFmtId="4" fontId="20" fillId="32" borderId="19" xfId="0" applyNumberFormat="1" applyFont="1" applyFill="1" applyBorder="1" applyAlignment="1">
      <alignment horizontal="left" vertical="center" wrapText="1"/>
    </xf>
    <xf numFmtId="4" fontId="20" fillId="32" borderId="11" xfId="0" applyNumberFormat="1" applyFont="1" applyFill="1" applyBorder="1" applyAlignment="1">
      <alignment horizontal="center" vertical="center" wrapText="1"/>
    </xf>
    <xf numFmtId="4" fontId="20" fillId="32" borderId="13" xfId="0" applyNumberFormat="1" applyFont="1" applyFill="1" applyBorder="1" applyAlignment="1">
      <alignment horizontal="center" vertical="center" wrapText="1"/>
    </xf>
    <xf numFmtId="4" fontId="20" fillId="32" borderId="19" xfId="0" applyNumberFormat="1" applyFont="1" applyFill="1" applyBorder="1" applyAlignment="1">
      <alignment horizontal="center" vertical="center" wrapText="1"/>
    </xf>
    <xf numFmtId="4" fontId="20" fillId="32" borderId="23" xfId="0" applyNumberFormat="1" applyFont="1" applyFill="1" applyBorder="1" applyAlignment="1">
      <alignment horizontal="center" vertical="center" wrapText="1"/>
    </xf>
    <xf numFmtId="4" fontId="20" fillId="32" borderId="24" xfId="0" applyNumberFormat="1" applyFont="1" applyFill="1" applyBorder="1" applyAlignment="1">
      <alignment horizontal="center" vertical="center" wrapText="1"/>
    </xf>
    <xf numFmtId="4" fontId="20" fillId="32" borderId="18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left" vertical="center" wrapText="1"/>
    </xf>
    <xf numFmtId="0" fontId="15" fillId="32" borderId="13" xfId="0" applyFont="1" applyFill="1" applyBorder="1" applyAlignment="1">
      <alignment horizontal="left" vertical="center" wrapText="1"/>
    </xf>
    <xf numFmtId="4" fontId="17" fillId="32" borderId="11" xfId="0" applyNumberFormat="1" applyFont="1" applyFill="1" applyBorder="1" applyAlignment="1">
      <alignment horizontal="left" vertical="center" wrapText="1"/>
    </xf>
    <xf numFmtId="4" fontId="17" fillId="32" borderId="19" xfId="0" applyNumberFormat="1" applyFont="1" applyFill="1" applyBorder="1" applyAlignment="1">
      <alignment horizontal="left" vertical="center" wrapText="1"/>
    </xf>
    <xf numFmtId="4" fontId="17" fillId="32" borderId="11" xfId="0" applyNumberFormat="1" applyFont="1" applyFill="1" applyBorder="1" applyAlignment="1">
      <alignment horizontal="center" vertical="center" wrapText="1"/>
    </xf>
    <xf numFmtId="4" fontId="17" fillId="32" borderId="19" xfId="0" applyNumberFormat="1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49" fontId="20" fillId="32" borderId="23" xfId="0" applyNumberFormat="1" applyFont="1" applyFill="1" applyBorder="1" applyAlignment="1">
      <alignment horizontal="center" vertical="center" wrapText="1"/>
    </xf>
    <xf numFmtId="49" fontId="20" fillId="32" borderId="24" xfId="0" applyNumberFormat="1" applyFont="1" applyFill="1" applyBorder="1" applyAlignment="1">
      <alignment horizontal="center" vertical="center" wrapText="1"/>
    </xf>
    <xf numFmtId="49" fontId="20" fillId="32" borderId="18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4" fontId="17" fillId="32" borderId="23" xfId="0" applyNumberFormat="1" applyFont="1" applyFill="1" applyBorder="1" applyAlignment="1">
      <alignment horizontal="center" vertical="center" wrapText="1"/>
    </xf>
    <xf numFmtId="4" fontId="17" fillId="32" borderId="18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71" fillId="32" borderId="11" xfId="0" applyFont="1" applyFill="1" applyBorder="1" applyAlignment="1">
      <alignment horizontal="left" vertical="center" wrapText="1"/>
    </xf>
    <xf numFmtId="0" fontId="71" fillId="32" borderId="13" xfId="0" applyFont="1" applyFill="1" applyBorder="1" applyAlignment="1">
      <alignment horizontal="left" vertical="center" wrapText="1"/>
    </xf>
    <xf numFmtId="0" fontId="71" fillId="32" borderId="11" xfId="0" applyFont="1" applyFill="1" applyBorder="1" applyAlignment="1">
      <alignment horizontal="center" vertical="center" wrapText="1"/>
    </xf>
    <xf numFmtId="0" fontId="71" fillId="32" borderId="13" xfId="0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4" fontId="19" fillId="32" borderId="11" xfId="0" applyNumberFormat="1" applyFont="1" applyFill="1" applyBorder="1" applyAlignment="1">
      <alignment horizontal="center" vertical="center" wrapText="1"/>
    </xf>
    <xf numFmtId="4" fontId="19" fillId="32" borderId="19" xfId="0" applyNumberFormat="1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center" wrapText="1"/>
    </xf>
    <xf numFmtId="0" fontId="17" fillId="32" borderId="13" xfId="0" applyFont="1" applyFill="1" applyBorder="1" applyAlignment="1">
      <alignment horizontal="center" vertical="center" wrapText="1"/>
    </xf>
    <xf numFmtId="0" fontId="17" fillId="32" borderId="19" xfId="0" applyFont="1" applyFill="1" applyBorder="1" applyAlignment="1">
      <alignment horizontal="center" vertical="center" wrapText="1"/>
    </xf>
    <xf numFmtId="3" fontId="17" fillId="32" borderId="11" xfId="0" applyNumberFormat="1" applyFont="1" applyFill="1" applyBorder="1" applyAlignment="1">
      <alignment horizontal="center" vertical="center" wrapText="1"/>
    </xf>
    <xf numFmtId="3" fontId="17" fillId="32" borderId="13" xfId="0" applyNumberFormat="1" applyFont="1" applyFill="1" applyBorder="1" applyAlignment="1">
      <alignment horizontal="center" vertical="center" wrapText="1"/>
    </xf>
    <xf numFmtId="3" fontId="17" fillId="32" borderId="19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32" borderId="11" xfId="0" applyNumberFormat="1" applyFont="1" applyFill="1" applyBorder="1" applyAlignment="1">
      <alignment horizontal="center" vertical="center" wrapText="1"/>
    </xf>
    <xf numFmtId="4" fontId="15" fillId="32" borderId="13" xfId="0" applyNumberFormat="1" applyFont="1" applyFill="1" applyBorder="1" applyAlignment="1">
      <alignment horizontal="center" vertical="center" wrapText="1"/>
    </xf>
    <xf numFmtId="4" fontId="15" fillId="32" borderId="19" xfId="0" applyNumberFormat="1" applyFont="1" applyFill="1" applyBorder="1" applyAlignment="1">
      <alignment horizontal="center" vertical="center" wrapText="1"/>
    </xf>
    <xf numFmtId="4" fontId="15" fillId="33" borderId="11" xfId="0" applyNumberFormat="1" applyFont="1" applyFill="1" applyBorder="1" applyAlignment="1">
      <alignment horizontal="center" vertical="center" wrapText="1"/>
    </xf>
    <xf numFmtId="4" fontId="15" fillId="33" borderId="13" xfId="0" applyNumberFormat="1" applyFont="1" applyFill="1" applyBorder="1" applyAlignment="1">
      <alignment horizontal="center" vertical="center" wrapText="1"/>
    </xf>
    <xf numFmtId="4" fontId="15" fillId="33" borderId="19" xfId="0" applyNumberFormat="1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top" wrapText="1"/>
    </xf>
    <xf numFmtId="0" fontId="17" fillId="32" borderId="19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4" fontId="19" fillId="32" borderId="20" xfId="0" applyNumberFormat="1" applyFont="1" applyFill="1" applyBorder="1" applyAlignment="1">
      <alignment horizontal="center" vertical="top" wrapText="1"/>
    </xf>
    <xf numFmtId="4" fontId="19" fillId="32" borderId="0" xfId="0" applyNumberFormat="1" applyFont="1" applyFill="1" applyBorder="1" applyAlignment="1">
      <alignment horizontal="center" vertical="top" wrapText="1"/>
    </xf>
    <xf numFmtId="4" fontId="19" fillId="32" borderId="24" xfId="0" applyNumberFormat="1" applyFont="1" applyFill="1" applyBorder="1" applyAlignment="1">
      <alignment horizontal="center" vertical="top" wrapText="1"/>
    </xf>
    <xf numFmtId="4" fontId="19" fillId="32" borderId="17" xfId="0" applyNumberFormat="1" applyFont="1" applyFill="1" applyBorder="1" applyAlignment="1">
      <alignment horizontal="center" vertical="top" wrapText="1"/>
    </xf>
    <xf numFmtId="4" fontId="19" fillId="32" borderId="14" xfId="0" applyNumberFormat="1" applyFont="1" applyFill="1" applyBorder="1" applyAlignment="1">
      <alignment horizontal="center" vertical="top" wrapText="1"/>
    </xf>
    <xf numFmtId="4" fontId="19" fillId="32" borderId="18" xfId="0" applyNumberFormat="1" applyFont="1" applyFill="1" applyBorder="1" applyAlignment="1">
      <alignment horizontal="center" vertical="top" wrapText="1"/>
    </xf>
    <xf numFmtId="0" fontId="17" fillId="32" borderId="11" xfId="0" applyFont="1" applyFill="1" applyBorder="1" applyAlignment="1">
      <alignment horizontal="left" vertical="center" wrapText="1"/>
    </xf>
    <xf numFmtId="0" fontId="17" fillId="32" borderId="13" xfId="0" applyFont="1" applyFill="1" applyBorder="1" applyAlignment="1">
      <alignment horizontal="left" vertical="center" wrapText="1"/>
    </xf>
    <xf numFmtId="0" fontId="17" fillId="32" borderId="19" xfId="0" applyFont="1" applyFill="1" applyBorder="1" applyAlignment="1">
      <alignment horizontal="left" vertical="center" wrapText="1"/>
    </xf>
    <xf numFmtId="4" fontId="19" fillId="32" borderId="22" xfId="0" applyNumberFormat="1" applyFont="1" applyFill="1" applyBorder="1" applyAlignment="1">
      <alignment horizontal="center" vertical="top" wrapText="1"/>
    </xf>
    <xf numFmtId="4" fontId="19" fillId="32" borderId="12" xfId="0" applyNumberFormat="1" applyFont="1" applyFill="1" applyBorder="1" applyAlignment="1">
      <alignment horizontal="center" vertical="top" wrapText="1"/>
    </xf>
    <xf numFmtId="4" fontId="19" fillId="32" borderId="23" xfId="0" applyNumberFormat="1" applyFont="1" applyFill="1" applyBorder="1" applyAlignment="1">
      <alignment horizontal="center" vertical="top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9"/>
  <sheetViews>
    <sheetView tabSelected="1" view="pageBreakPreview" zoomScale="75" zoomScaleNormal="56" zoomScaleSheetLayoutView="75" zoomScalePageLayoutView="60" workbookViewId="0" topLeftCell="A1">
      <selection activeCell="A6" sqref="A6:R7"/>
    </sheetView>
  </sheetViews>
  <sheetFormatPr defaultColWidth="9.140625" defaultRowHeight="15"/>
  <cols>
    <col min="1" max="1" width="7.00390625" style="0" customWidth="1"/>
    <col min="2" max="2" width="64.8515625" style="0" customWidth="1"/>
    <col min="3" max="3" width="20.8515625" style="0" customWidth="1"/>
    <col min="4" max="4" width="13.8515625" style="0" customWidth="1"/>
    <col min="5" max="5" width="13.7109375" style="0" customWidth="1"/>
    <col min="6" max="6" width="18.57421875" style="0" customWidth="1"/>
    <col min="7" max="8" width="0" style="0" hidden="1" customWidth="1"/>
    <col min="9" max="9" width="16.57421875" style="0" customWidth="1"/>
    <col min="10" max="10" width="19.00390625" style="0" customWidth="1"/>
    <col min="11" max="11" width="17.140625" style="0" customWidth="1"/>
    <col min="12" max="12" width="49.57421875" style="0" customWidth="1"/>
    <col min="13" max="13" width="12.28125" style="0" customWidth="1"/>
    <col min="14" max="15" width="0" style="0" hidden="1" customWidth="1"/>
    <col min="16" max="16" width="14.8515625" style="0" customWidth="1"/>
    <col min="17" max="17" width="11.7109375" style="0" customWidth="1"/>
    <col min="18" max="18" width="12.57421875" style="0" hidden="1" customWidth="1"/>
    <col min="19" max="19" width="27.28125" style="0" customWidth="1"/>
    <col min="22" max="22" width="27.140625" style="0" customWidth="1"/>
  </cols>
  <sheetData>
    <row r="1" spans="1:22" ht="25.5" customHeight="1">
      <c r="A1" s="103"/>
      <c r="B1" s="104"/>
      <c r="C1" s="104"/>
      <c r="D1" s="105"/>
      <c r="E1" s="106"/>
      <c r="F1" s="107"/>
      <c r="G1" s="108"/>
      <c r="H1" s="108"/>
      <c r="I1" s="109"/>
      <c r="J1" s="109"/>
      <c r="K1" s="109"/>
      <c r="L1" s="198" t="s">
        <v>132</v>
      </c>
      <c r="M1" s="199"/>
      <c r="N1" s="199"/>
      <c r="O1" s="199"/>
      <c r="P1" s="199"/>
      <c r="Q1" s="199"/>
      <c r="R1" s="185"/>
      <c r="S1" s="185"/>
      <c r="T1" s="185"/>
      <c r="U1" s="185"/>
      <c r="V1" s="185"/>
    </row>
    <row r="2" spans="1:22" ht="19.5" customHeight="1">
      <c r="A2" s="103"/>
      <c r="B2" s="104"/>
      <c r="C2" s="104"/>
      <c r="D2" s="105"/>
      <c r="E2" s="106"/>
      <c r="F2" s="107"/>
      <c r="G2" s="108"/>
      <c r="H2" s="108"/>
      <c r="I2" s="109"/>
      <c r="J2" s="109"/>
      <c r="K2" s="109"/>
      <c r="L2" s="200" t="s">
        <v>158</v>
      </c>
      <c r="M2" s="199"/>
      <c r="N2" s="199"/>
      <c r="O2" s="199"/>
      <c r="P2" s="199"/>
      <c r="Q2" s="199"/>
      <c r="R2" s="176"/>
      <c r="S2" s="176"/>
      <c r="T2" s="176"/>
      <c r="U2" s="176"/>
      <c r="V2" s="176"/>
    </row>
    <row r="3" spans="1:22" ht="18.75" customHeight="1">
      <c r="A3" s="103"/>
      <c r="B3" s="104"/>
      <c r="C3" s="104"/>
      <c r="D3" s="105"/>
      <c r="E3" s="106"/>
      <c r="F3" s="107"/>
      <c r="G3" s="108"/>
      <c r="H3" s="108"/>
      <c r="I3" s="109"/>
      <c r="J3" s="109"/>
      <c r="K3" s="109"/>
      <c r="L3" s="201" t="s">
        <v>189</v>
      </c>
      <c r="M3" s="199"/>
      <c r="N3" s="199"/>
      <c r="O3" s="199"/>
      <c r="P3" s="199"/>
      <c r="Q3" s="199"/>
      <c r="R3" s="184"/>
      <c r="S3" s="184"/>
      <c r="T3" s="184"/>
      <c r="U3" s="184"/>
      <c r="V3" s="184"/>
    </row>
    <row r="4" spans="1:18" ht="18" customHeight="1">
      <c r="A4" s="103"/>
      <c r="B4" s="104"/>
      <c r="C4" s="104"/>
      <c r="D4" s="105"/>
      <c r="E4" s="106"/>
      <c r="F4" s="107"/>
      <c r="G4" s="108"/>
      <c r="H4" s="108"/>
      <c r="I4" s="109"/>
      <c r="J4" s="109"/>
      <c r="K4" s="109"/>
      <c r="L4" s="140"/>
      <c r="M4" s="140"/>
      <c r="N4" s="140"/>
      <c r="O4" s="140"/>
      <c r="P4" s="140"/>
      <c r="Q4" s="140"/>
      <c r="R4" s="140"/>
    </row>
    <row r="5" spans="1:18" ht="18.75" customHeight="1" hidden="1">
      <c r="A5" s="110"/>
      <c r="B5" s="111"/>
      <c r="C5" s="111"/>
      <c r="D5" s="112"/>
      <c r="E5" s="113"/>
      <c r="F5" s="107"/>
      <c r="G5" s="114"/>
      <c r="H5" s="114"/>
      <c r="I5" s="115"/>
      <c r="J5" s="115"/>
      <c r="K5" s="115"/>
      <c r="L5" s="140"/>
      <c r="M5" s="140"/>
      <c r="N5" s="140"/>
      <c r="O5" s="140"/>
      <c r="P5" s="140"/>
      <c r="Q5" s="140"/>
      <c r="R5" s="140"/>
    </row>
    <row r="6" spans="1:18" ht="15">
      <c r="A6" s="202" t="s">
        <v>164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</row>
    <row r="7" spans="1:18" ht="15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</row>
    <row r="8" spans="1:18" ht="8.25" customHeight="1">
      <c r="A8" s="204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</row>
    <row r="9" spans="1:18" ht="15.75" customHeight="1">
      <c r="A9" s="205" t="s">
        <v>8</v>
      </c>
      <c r="B9" s="208" t="s">
        <v>28</v>
      </c>
      <c r="C9" s="208" t="s">
        <v>118</v>
      </c>
      <c r="D9" s="205" t="s">
        <v>119</v>
      </c>
      <c r="E9" s="205" t="s">
        <v>137</v>
      </c>
      <c r="F9" s="216" t="s">
        <v>138</v>
      </c>
      <c r="G9" s="217"/>
      <c r="H9" s="217"/>
      <c r="I9" s="217"/>
      <c r="J9" s="217"/>
      <c r="K9" s="217"/>
      <c r="L9" s="221" t="s">
        <v>142</v>
      </c>
      <c r="M9" s="221" t="s">
        <v>33</v>
      </c>
      <c r="N9" s="1"/>
      <c r="O9" s="1"/>
      <c r="P9" s="221" t="s">
        <v>143</v>
      </c>
      <c r="Q9" s="222"/>
      <c r="R9" s="222"/>
    </row>
    <row r="10" spans="1:18" ht="15.75" customHeight="1">
      <c r="A10" s="206"/>
      <c r="B10" s="209"/>
      <c r="C10" s="211"/>
      <c r="D10" s="206"/>
      <c r="E10" s="206"/>
      <c r="F10" s="218"/>
      <c r="G10" s="219"/>
      <c r="H10" s="219"/>
      <c r="I10" s="219"/>
      <c r="J10" s="219"/>
      <c r="K10" s="220"/>
      <c r="L10" s="222"/>
      <c r="M10" s="222"/>
      <c r="N10" s="1"/>
      <c r="O10" s="1"/>
      <c r="P10" s="222"/>
      <c r="Q10" s="222"/>
      <c r="R10" s="222"/>
    </row>
    <row r="11" spans="1:18" ht="37.5" customHeight="1">
      <c r="A11" s="207"/>
      <c r="B11" s="210"/>
      <c r="C11" s="212"/>
      <c r="D11" s="207"/>
      <c r="E11" s="207"/>
      <c r="F11" s="2" t="s">
        <v>139</v>
      </c>
      <c r="G11" s="2" t="s">
        <v>29</v>
      </c>
      <c r="H11" s="2" t="s">
        <v>30</v>
      </c>
      <c r="I11" s="4" t="s">
        <v>6</v>
      </c>
      <c r="J11" s="4" t="s">
        <v>140</v>
      </c>
      <c r="K11" s="158" t="s">
        <v>141</v>
      </c>
      <c r="L11" s="222"/>
      <c r="M11" s="222"/>
      <c r="N11" s="1">
        <v>2014</v>
      </c>
      <c r="O11" s="1">
        <v>2015</v>
      </c>
      <c r="P11" s="222"/>
      <c r="Q11" s="222"/>
      <c r="R11" s="222"/>
    </row>
    <row r="12" spans="1:18" ht="15">
      <c r="A12" s="116" t="s">
        <v>15</v>
      </c>
      <c r="B12" s="116" t="s">
        <v>9</v>
      </c>
      <c r="C12" s="116" t="s">
        <v>10</v>
      </c>
      <c r="D12" s="116" t="s">
        <v>11</v>
      </c>
      <c r="E12" s="116" t="s">
        <v>16</v>
      </c>
      <c r="F12" s="116" t="s">
        <v>17</v>
      </c>
      <c r="G12" s="116" t="s">
        <v>16</v>
      </c>
      <c r="H12" s="116" t="s">
        <v>17</v>
      </c>
      <c r="I12" s="117" t="s">
        <v>18</v>
      </c>
      <c r="J12" s="117" t="s">
        <v>19</v>
      </c>
      <c r="K12" s="117" t="s">
        <v>22</v>
      </c>
      <c r="L12" s="159" t="s">
        <v>23</v>
      </c>
      <c r="M12" s="159" t="s">
        <v>24</v>
      </c>
      <c r="N12" s="159" t="s">
        <v>23</v>
      </c>
      <c r="O12" s="159" t="s">
        <v>24</v>
      </c>
      <c r="P12" s="223" t="s">
        <v>25</v>
      </c>
      <c r="Q12" s="224"/>
      <c r="R12" s="225"/>
    </row>
    <row r="13" spans="1:18" ht="19.5" customHeight="1">
      <c r="A13" s="226" t="s">
        <v>34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8"/>
    </row>
    <row r="14" spans="1:18" ht="21.75" customHeight="1">
      <c r="A14" s="226" t="s">
        <v>35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8"/>
    </row>
    <row r="15" spans="1:18" ht="24.75" customHeight="1">
      <c r="A15" s="232" t="s">
        <v>0</v>
      </c>
      <c r="B15" s="235" t="s">
        <v>83</v>
      </c>
      <c r="C15" s="233" t="s">
        <v>43</v>
      </c>
      <c r="D15" s="233" t="s">
        <v>121</v>
      </c>
      <c r="E15" s="160">
        <v>2020</v>
      </c>
      <c r="F15" s="3">
        <f>I15+J15+K15</f>
        <v>380111321.95</v>
      </c>
      <c r="G15" s="3" t="e">
        <f>SUM(G16:G17)</f>
        <v>#REF!</v>
      </c>
      <c r="H15" s="3" t="e">
        <f>SUM(H16:H17)</f>
        <v>#REF!</v>
      </c>
      <c r="I15" s="173">
        <f>I18+I21+I27+I30+I24</f>
        <v>126117596.95</v>
      </c>
      <c r="J15" s="173">
        <f aca="true" t="shared" si="0" ref="I15:J17">J18+J21+J27+J30+J24</f>
        <v>253993725</v>
      </c>
      <c r="K15" s="132">
        <v>0</v>
      </c>
      <c r="L15" s="238" t="s">
        <v>148</v>
      </c>
      <c r="M15" s="241" t="s">
        <v>40</v>
      </c>
      <c r="N15" s="118">
        <f>N18</f>
        <v>0</v>
      </c>
      <c r="O15" s="118">
        <f>O18</f>
        <v>0</v>
      </c>
      <c r="P15" s="213">
        <v>1836.7</v>
      </c>
      <c r="Q15" s="214"/>
      <c r="R15" s="215"/>
    </row>
    <row r="16" spans="1:18" ht="23.25" customHeight="1">
      <c r="A16" s="233"/>
      <c r="B16" s="236"/>
      <c r="C16" s="233"/>
      <c r="D16" s="233"/>
      <c r="E16" s="160">
        <v>2021</v>
      </c>
      <c r="F16" s="3">
        <f>I16+J16</f>
        <v>383617822.05</v>
      </c>
      <c r="G16" s="3" t="e">
        <f>#REF!+#REF!+#REF!+#REF!</f>
        <v>#REF!</v>
      </c>
      <c r="H16" s="3" t="e">
        <f>#REF!+#REF!+#REF!+#REF!</f>
        <v>#REF!</v>
      </c>
      <c r="I16" s="173">
        <f t="shared" si="0"/>
        <v>123587995.05</v>
      </c>
      <c r="J16" s="173">
        <f t="shared" si="0"/>
        <v>260029827</v>
      </c>
      <c r="K16" s="3">
        <v>0</v>
      </c>
      <c r="L16" s="239"/>
      <c r="M16" s="242"/>
      <c r="N16" s="119">
        <f>N20</f>
        <v>0</v>
      </c>
      <c r="O16" s="119">
        <f>O20</f>
        <v>0</v>
      </c>
      <c r="P16" s="213">
        <v>1835.5</v>
      </c>
      <c r="Q16" s="214"/>
      <c r="R16" s="215"/>
    </row>
    <row r="17" spans="1:18" ht="26.25" customHeight="1">
      <c r="A17" s="234"/>
      <c r="B17" s="237"/>
      <c r="C17" s="234"/>
      <c r="D17" s="234"/>
      <c r="E17" s="160">
        <v>2022</v>
      </c>
      <c r="F17" s="3">
        <f>I17+J17</f>
        <v>387660893.92</v>
      </c>
      <c r="G17" s="3" t="e">
        <f>#REF!+#REF!+#REF!</f>
        <v>#REF!</v>
      </c>
      <c r="H17" s="3" t="e">
        <f>#REF!+#REF!+#REF!</f>
        <v>#REF!</v>
      </c>
      <c r="I17" s="173">
        <f t="shared" si="0"/>
        <v>118012184.92</v>
      </c>
      <c r="J17" s="173">
        <f t="shared" si="0"/>
        <v>269648709</v>
      </c>
      <c r="K17" s="3">
        <v>0</v>
      </c>
      <c r="L17" s="240"/>
      <c r="M17" s="243"/>
      <c r="N17" s="120">
        <f>N21</f>
        <v>0</v>
      </c>
      <c r="O17" s="120">
        <f>O21</f>
        <v>0</v>
      </c>
      <c r="P17" s="213">
        <v>1834.2</v>
      </c>
      <c r="Q17" s="214"/>
      <c r="R17" s="215"/>
    </row>
    <row r="18" spans="1:19" ht="27" customHeight="1">
      <c r="A18" s="244" t="s">
        <v>45</v>
      </c>
      <c r="B18" s="247" t="s">
        <v>12</v>
      </c>
      <c r="C18" s="244" t="s">
        <v>43</v>
      </c>
      <c r="D18" s="244" t="s">
        <v>121</v>
      </c>
      <c r="E18" s="161">
        <v>2020</v>
      </c>
      <c r="F18" s="127">
        <f>I18+J18</f>
        <v>331812913.95</v>
      </c>
      <c r="G18" s="127"/>
      <c r="H18" s="127"/>
      <c r="I18" s="127">
        <v>97179219.95</v>
      </c>
      <c r="J18" s="133">
        <v>234633694</v>
      </c>
      <c r="K18" s="127">
        <v>0</v>
      </c>
      <c r="L18" s="252" t="s">
        <v>120</v>
      </c>
      <c r="M18" s="229" t="s">
        <v>36</v>
      </c>
      <c r="N18" s="229"/>
      <c r="O18" s="229"/>
      <c r="P18" s="255">
        <v>100</v>
      </c>
      <c r="Q18" s="256"/>
      <c r="R18" s="256"/>
      <c r="S18" s="150"/>
    </row>
    <row r="19" spans="1:19" ht="27" customHeight="1">
      <c r="A19" s="245"/>
      <c r="B19" s="248"/>
      <c r="C19" s="245"/>
      <c r="D19" s="245"/>
      <c r="E19" s="162">
        <v>2021</v>
      </c>
      <c r="F19" s="127">
        <f>I19+J19</f>
        <v>339542923.05</v>
      </c>
      <c r="G19" s="131"/>
      <c r="H19" s="131"/>
      <c r="I19" s="131">
        <v>95205459.05</v>
      </c>
      <c r="J19" s="134">
        <v>244337464</v>
      </c>
      <c r="K19" s="131">
        <v>0</v>
      </c>
      <c r="L19" s="253"/>
      <c r="M19" s="230"/>
      <c r="N19" s="230"/>
      <c r="O19" s="230"/>
      <c r="P19" s="255">
        <v>100</v>
      </c>
      <c r="Q19" s="256"/>
      <c r="R19" s="256"/>
      <c r="S19" s="197" t="s">
        <v>184</v>
      </c>
    </row>
    <row r="20" spans="1:19" ht="28.5" customHeight="1">
      <c r="A20" s="245"/>
      <c r="B20" s="248"/>
      <c r="C20" s="246"/>
      <c r="D20" s="246"/>
      <c r="E20" s="162">
        <v>2022</v>
      </c>
      <c r="F20" s="127">
        <f>+I20+J20+K20</f>
        <v>343585994.92</v>
      </c>
      <c r="G20" s="131"/>
      <c r="H20" s="131"/>
      <c r="I20" s="131">
        <v>89629648.92</v>
      </c>
      <c r="J20" s="134">
        <v>253956346</v>
      </c>
      <c r="K20" s="131">
        <v>0</v>
      </c>
      <c r="L20" s="254"/>
      <c r="M20" s="231"/>
      <c r="N20" s="231"/>
      <c r="O20" s="231"/>
      <c r="P20" s="255">
        <v>100</v>
      </c>
      <c r="Q20" s="256"/>
      <c r="R20" s="256"/>
      <c r="S20" s="150"/>
    </row>
    <row r="21" spans="1:19" ht="26.25" customHeight="1">
      <c r="A21" s="244" t="s">
        <v>46</v>
      </c>
      <c r="B21" s="247" t="s">
        <v>165</v>
      </c>
      <c r="C21" s="244" t="s">
        <v>43</v>
      </c>
      <c r="D21" s="244" t="s">
        <v>121</v>
      </c>
      <c r="E21" s="162">
        <v>2020</v>
      </c>
      <c r="F21" s="127">
        <f>I21+J21</f>
        <v>8894655</v>
      </c>
      <c r="G21" s="131"/>
      <c r="H21" s="131"/>
      <c r="I21" s="131">
        <v>8894655</v>
      </c>
      <c r="J21" s="134">
        <v>0</v>
      </c>
      <c r="K21" s="131">
        <v>0</v>
      </c>
      <c r="L21" s="252" t="s">
        <v>149</v>
      </c>
      <c r="M21" s="229" t="s">
        <v>36</v>
      </c>
      <c r="N21" s="229"/>
      <c r="O21" s="229"/>
      <c r="P21" s="255">
        <v>100</v>
      </c>
      <c r="Q21" s="256"/>
      <c r="R21" s="256"/>
      <c r="S21" s="151"/>
    </row>
    <row r="22" spans="1:22" ht="26.25" customHeight="1">
      <c r="A22" s="245"/>
      <c r="B22" s="248"/>
      <c r="C22" s="250"/>
      <c r="D22" s="250"/>
      <c r="E22" s="162">
        <v>2021</v>
      </c>
      <c r="F22" s="127">
        <f aca="true" t="shared" si="1" ref="F22:F32">I22+J22</f>
        <v>8338814</v>
      </c>
      <c r="G22" s="131"/>
      <c r="H22" s="131"/>
      <c r="I22" s="131">
        <v>8338814</v>
      </c>
      <c r="J22" s="134">
        <v>0</v>
      </c>
      <c r="K22" s="131">
        <v>0</v>
      </c>
      <c r="L22" s="253"/>
      <c r="M22" s="230"/>
      <c r="N22" s="230"/>
      <c r="O22" s="230"/>
      <c r="P22" s="255">
        <v>100</v>
      </c>
      <c r="Q22" s="256"/>
      <c r="R22" s="256"/>
      <c r="S22" s="151" t="s">
        <v>82</v>
      </c>
      <c r="T22" s="151"/>
      <c r="U22" s="151" t="s">
        <v>183</v>
      </c>
      <c r="V22" s="151"/>
    </row>
    <row r="23" spans="1:22" ht="25.5" customHeight="1">
      <c r="A23" s="246"/>
      <c r="B23" s="249"/>
      <c r="C23" s="251"/>
      <c r="D23" s="251"/>
      <c r="E23" s="162">
        <v>2022</v>
      </c>
      <c r="F23" s="127">
        <f t="shared" si="1"/>
        <v>8338814</v>
      </c>
      <c r="G23" s="131"/>
      <c r="H23" s="131"/>
      <c r="I23" s="131">
        <v>8338814</v>
      </c>
      <c r="J23" s="134">
        <v>0</v>
      </c>
      <c r="K23" s="131">
        <v>0</v>
      </c>
      <c r="L23" s="254"/>
      <c r="M23" s="231"/>
      <c r="N23" s="231"/>
      <c r="O23" s="231"/>
      <c r="P23" s="255">
        <v>100</v>
      </c>
      <c r="Q23" s="256"/>
      <c r="R23" s="256"/>
      <c r="S23" s="150"/>
      <c r="T23" s="151"/>
      <c r="U23" s="151"/>
      <c r="V23" s="151"/>
    </row>
    <row r="24" spans="1:22" ht="32.25" customHeight="1">
      <c r="A24" s="244" t="s">
        <v>47</v>
      </c>
      <c r="B24" s="247" t="s">
        <v>166</v>
      </c>
      <c r="C24" s="244" t="s">
        <v>43</v>
      </c>
      <c r="D24" s="244" t="s">
        <v>145</v>
      </c>
      <c r="E24" s="162">
        <v>2020</v>
      </c>
      <c r="F24" s="127">
        <f t="shared" si="1"/>
        <v>16738352</v>
      </c>
      <c r="G24" s="131"/>
      <c r="H24" s="131"/>
      <c r="I24" s="131">
        <v>0</v>
      </c>
      <c r="J24" s="134">
        <v>16738352</v>
      </c>
      <c r="K24" s="131">
        <v>0</v>
      </c>
      <c r="L24" s="252" t="s">
        <v>150</v>
      </c>
      <c r="M24" s="229" t="s">
        <v>88</v>
      </c>
      <c r="N24" s="175"/>
      <c r="O24" s="175"/>
      <c r="P24" s="259">
        <v>0</v>
      </c>
      <c r="Q24" s="214"/>
      <c r="R24" s="215"/>
      <c r="S24" s="356" t="s">
        <v>182</v>
      </c>
      <c r="T24" s="357"/>
      <c r="U24" s="357"/>
      <c r="V24" s="357"/>
    </row>
    <row r="25" spans="1:22" ht="32.25" customHeight="1">
      <c r="A25" s="250"/>
      <c r="B25" s="257"/>
      <c r="C25" s="250"/>
      <c r="D25" s="250"/>
      <c r="E25" s="162">
        <v>2021</v>
      </c>
      <c r="F25" s="127">
        <f t="shared" si="1"/>
        <v>15692363</v>
      </c>
      <c r="G25" s="131"/>
      <c r="H25" s="131"/>
      <c r="I25" s="131">
        <v>0</v>
      </c>
      <c r="J25" s="134">
        <v>15692363</v>
      </c>
      <c r="K25" s="131">
        <v>0</v>
      </c>
      <c r="L25" s="253"/>
      <c r="M25" s="230"/>
      <c r="N25" s="175"/>
      <c r="O25" s="175"/>
      <c r="P25" s="259">
        <v>0</v>
      </c>
      <c r="Q25" s="214"/>
      <c r="R25" s="215"/>
      <c r="S25" s="356"/>
      <c r="T25" s="357"/>
      <c r="U25" s="357"/>
      <c r="V25" s="357"/>
    </row>
    <row r="26" spans="1:22" ht="32.25" customHeight="1">
      <c r="A26" s="251"/>
      <c r="B26" s="258"/>
      <c r="C26" s="251"/>
      <c r="D26" s="251"/>
      <c r="E26" s="162">
        <v>2022</v>
      </c>
      <c r="F26" s="127">
        <f t="shared" si="1"/>
        <v>15692363</v>
      </c>
      <c r="G26" s="131"/>
      <c r="H26" s="131"/>
      <c r="I26" s="131">
        <v>0</v>
      </c>
      <c r="J26" s="134">
        <v>15692363</v>
      </c>
      <c r="K26" s="131">
        <v>0</v>
      </c>
      <c r="L26" s="254"/>
      <c r="M26" s="231"/>
      <c r="N26" s="175"/>
      <c r="O26" s="175"/>
      <c r="P26" s="259">
        <v>0</v>
      </c>
      <c r="Q26" s="214"/>
      <c r="R26" s="215"/>
      <c r="S26" s="356"/>
      <c r="T26" s="357"/>
      <c r="U26" s="357"/>
      <c r="V26" s="357"/>
    </row>
    <row r="27" spans="1:19" ht="27" customHeight="1">
      <c r="A27" s="244" t="s">
        <v>133</v>
      </c>
      <c r="B27" s="247" t="s">
        <v>167</v>
      </c>
      <c r="C27" s="260" t="s">
        <v>43</v>
      </c>
      <c r="D27" s="260" t="s">
        <v>121</v>
      </c>
      <c r="E27" s="161">
        <v>2020</v>
      </c>
      <c r="F27" s="127">
        <f t="shared" si="1"/>
        <v>20043722</v>
      </c>
      <c r="G27" s="127"/>
      <c r="H27" s="127"/>
      <c r="I27" s="127">
        <f>22665401-2621679</f>
        <v>20043722</v>
      </c>
      <c r="J27" s="127">
        <v>0</v>
      </c>
      <c r="K27" s="127">
        <v>0</v>
      </c>
      <c r="L27" s="252" t="s">
        <v>151</v>
      </c>
      <c r="M27" s="263" t="s">
        <v>36</v>
      </c>
      <c r="N27" s="141"/>
      <c r="O27" s="141"/>
      <c r="P27" s="265">
        <v>100</v>
      </c>
      <c r="Q27" s="266"/>
      <c r="R27" s="266"/>
      <c r="S27" s="151"/>
    </row>
    <row r="28" spans="1:19" ht="27" customHeight="1">
      <c r="A28" s="245"/>
      <c r="B28" s="248"/>
      <c r="C28" s="261"/>
      <c r="D28" s="261"/>
      <c r="E28" s="161">
        <v>2021</v>
      </c>
      <c r="F28" s="127">
        <f t="shared" si="1"/>
        <v>20043722</v>
      </c>
      <c r="G28" s="127"/>
      <c r="H28" s="127"/>
      <c r="I28" s="127">
        <f>22665401-2621679</f>
        <v>20043722</v>
      </c>
      <c r="J28" s="127">
        <v>0</v>
      </c>
      <c r="K28" s="127">
        <v>0</v>
      </c>
      <c r="L28" s="253"/>
      <c r="M28" s="264"/>
      <c r="N28" s="141"/>
      <c r="O28" s="141"/>
      <c r="P28" s="265">
        <v>100</v>
      </c>
      <c r="Q28" s="266"/>
      <c r="R28" s="266"/>
      <c r="S28" s="190" t="s">
        <v>181</v>
      </c>
    </row>
    <row r="29" spans="1:19" ht="28.5" customHeight="1">
      <c r="A29" s="246"/>
      <c r="B29" s="249"/>
      <c r="C29" s="262"/>
      <c r="D29" s="262"/>
      <c r="E29" s="161">
        <v>2022</v>
      </c>
      <c r="F29" s="127">
        <f t="shared" si="1"/>
        <v>20043722</v>
      </c>
      <c r="G29" s="127"/>
      <c r="H29" s="127"/>
      <c r="I29" s="127">
        <f>22665401-2621679</f>
        <v>20043722</v>
      </c>
      <c r="J29" s="127">
        <v>0</v>
      </c>
      <c r="K29" s="127">
        <v>0</v>
      </c>
      <c r="L29" s="253"/>
      <c r="M29" s="264"/>
      <c r="N29" s="141"/>
      <c r="O29" s="141"/>
      <c r="P29" s="263">
        <v>100</v>
      </c>
      <c r="Q29" s="267"/>
      <c r="R29" s="267"/>
      <c r="S29" s="151"/>
    </row>
    <row r="30" spans="1:19" ht="30" customHeight="1">
      <c r="A30" s="244" t="s">
        <v>146</v>
      </c>
      <c r="B30" s="247" t="s">
        <v>134</v>
      </c>
      <c r="C30" s="260" t="s">
        <v>43</v>
      </c>
      <c r="D30" s="260" t="s">
        <v>121</v>
      </c>
      <c r="E30" s="163">
        <v>2020</v>
      </c>
      <c r="F30" s="127">
        <f t="shared" si="1"/>
        <v>2621679</v>
      </c>
      <c r="G30" s="127"/>
      <c r="H30" s="127"/>
      <c r="I30" s="126">
        <v>0</v>
      </c>
      <c r="J30" s="127">
        <v>2621679</v>
      </c>
      <c r="K30" s="127">
        <v>0</v>
      </c>
      <c r="L30" s="252" t="s">
        <v>152</v>
      </c>
      <c r="M30" s="270" t="s">
        <v>36</v>
      </c>
      <c r="N30" s="169"/>
      <c r="O30" s="169"/>
      <c r="P30" s="273">
        <v>100</v>
      </c>
      <c r="Q30" s="274"/>
      <c r="R30" s="275"/>
      <c r="S30" s="151"/>
    </row>
    <row r="31" spans="1:19" ht="28.5" customHeight="1">
      <c r="A31" s="250"/>
      <c r="B31" s="257"/>
      <c r="C31" s="250"/>
      <c r="D31" s="250"/>
      <c r="E31" s="163">
        <v>2021</v>
      </c>
      <c r="F31" s="127">
        <f t="shared" si="1"/>
        <v>0</v>
      </c>
      <c r="G31" s="127"/>
      <c r="H31" s="127"/>
      <c r="I31" s="126">
        <v>0</v>
      </c>
      <c r="J31" s="127">
        <v>0</v>
      </c>
      <c r="K31" s="127">
        <v>0</v>
      </c>
      <c r="L31" s="268"/>
      <c r="M31" s="271"/>
      <c r="N31" s="169"/>
      <c r="O31" s="169"/>
      <c r="P31" s="273">
        <v>100</v>
      </c>
      <c r="Q31" s="274"/>
      <c r="R31" s="275"/>
      <c r="S31" s="190">
        <v>71080</v>
      </c>
    </row>
    <row r="32" spans="1:19" ht="30.75" customHeight="1">
      <c r="A32" s="251"/>
      <c r="B32" s="258"/>
      <c r="C32" s="251"/>
      <c r="D32" s="251"/>
      <c r="E32" s="163">
        <v>2022</v>
      </c>
      <c r="F32" s="127">
        <f t="shared" si="1"/>
        <v>0</v>
      </c>
      <c r="G32" s="127"/>
      <c r="H32" s="127"/>
      <c r="I32" s="126">
        <v>0</v>
      </c>
      <c r="J32" s="127">
        <v>0</v>
      </c>
      <c r="K32" s="127">
        <v>0</v>
      </c>
      <c r="L32" s="269"/>
      <c r="M32" s="272"/>
      <c r="N32" s="149"/>
      <c r="O32" s="149"/>
      <c r="P32" s="273">
        <v>100</v>
      </c>
      <c r="Q32" s="274"/>
      <c r="R32" s="275"/>
      <c r="S32" s="152"/>
    </row>
    <row r="33" spans="1:18" ht="26.25" customHeight="1">
      <c r="A33" s="232" t="s">
        <v>1</v>
      </c>
      <c r="B33" s="235" t="s">
        <v>84</v>
      </c>
      <c r="C33" s="232" t="s">
        <v>44</v>
      </c>
      <c r="D33" s="232" t="s">
        <v>121</v>
      </c>
      <c r="E33" s="160">
        <v>2020</v>
      </c>
      <c r="F33" s="3">
        <f>I33+J33+K33</f>
        <v>333044247.96</v>
      </c>
      <c r="G33" s="3" t="e">
        <f>SUM(G34:G35)</f>
        <v>#REF!</v>
      </c>
      <c r="H33" s="3" t="e">
        <f>SUM(H34:H35)</f>
        <v>#REF!</v>
      </c>
      <c r="I33" s="135">
        <f>I36+I39+I42</f>
        <v>35273493.96</v>
      </c>
      <c r="J33" s="135">
        <f aca="true" t="shared" si="2" ref="I33:J35">J36+J39+J42</f>
        <v>297770754</v>
      </c>
      <c r="K33" s="3">
        <v>0</v>
      </c>
      <c r="L33" s="276" t="s">
        <v>153</v>
      </c>
      <c r="M33" s="241" t="s">
        <v>40</v>
      </c>
      <c r="N33" s="122">
        <f>N36</f>
        <v>0</v>
      </c>
      <c r="O33" s="122">
        <f>O36</f>
        <v>0</v>
      </c>
      <c r="P33" s="278">
        <v>3356</v>
      </c>
      <c r="Q33" s="279"/>
      <c r="R33" s="280"/>
    </row>
    <row r="34" spans="1:18" ht="27.75" customHeight="1">
      <c r="A34" s="233"/>
      <c r="B34" s="236"/>
      <c r="C34" s="233"/>
      <c r="D34" s="233"/>
      <c r="E34" s="160">
        <v>2021</v>
      </c>
      <c r="F34" s="3">
        <f aca="true" t="shared" si="3" ref="F34:F65">I34+J34+K34</f>
        <v>331065899.23</v>
      </c>
      <c r="G34" s="3" t="e">
        <f>G36+G67+#REF!+#REF!</f>
        <v>#REF!</v>
      </c>
      <c r="H34" s="3" t="e">
        <f>H36+H67+#REF!+#REF!</f>
        <v>#REF!</v>
      </c>
      <c r="I34" s="135">
        <f t="shared" si="2"/>
        <v>31663963.23</v>
      </c>
      <c r="J34" s="135">
        <f t="shared" si="2"/>
        <v>299401936</v>
      </c>
      <c r="K34" s="3">
        <v>0</v>
      </c>
      <c r="L34" s="277"/>
      <c r="M34" s="242"/>
      <c r="N34" s="123">
        <f>N38</f>
        <v>0</v>
      </c>
      <c r="O34" s="123">
        <f>O38</f>
        <v>0</v>
      </c>
      <c r="P34" s="278">
        <v>3356</v>
      </c>
      <c r="Q34" s="279"/>
      <c r="R34" s="280"/>
    </row>
    <row r="35" spans="1:18" ht="26.25" customHeight="1">
      <c r="A35" s="233"/>
      <c r="B35" s="236"/>
      <c r="C35" s="233"/>
      <c r="D35" s="233"/>
      <c r="E35" s="160">
        <v>2022</v>
      </c>
      <c r="F35" s="3">
        <f>I35+J35+K35</f>
        <v>340634064.39</v>
      </c>
      <c r="G35" s="3" t="e">
        <f>#REF!+#REF!+G68+#REF!</f>
        <v>#REF!</v>
      </c>
      <c r="H35" s="3" t="e">
        <f>#REF!+#REF!+H68+#REF!</f>
        <v>#REF!</v>
      </c>
      <c r="I35" s="135">
        <f t="shared" si="2"/>
        <v>29445510.39</v>
      </c>
      <c r="J35" s="135">
        <f t="shared" si="2"/>
        <v>311188554</v>
      </c>
      <c r="K35" s="136">
        <v>0</v>
      </c>
      <c r="L35" s="277"/>
      <c r="M35" s="242"/>
      <c r="N35" s="124">
        <f>N41</f>
        <v>100</v>
      </c>
      <c r="O35" s="124">
        <f>O41</f>
        <v>100</v>
      </c>
      <c r="P35" s="278">
        <v>3356</v>
      </c>
      <c r="Q35" s="279"/>
      <c r="R35" s="280"/>
    </row>
    <row r="36" spans="1:19" ht="28.5" customHeight="1">
      <c r="A36" s="244" t="s">
        <v>48</v>
      </c>
      <c r="B36" s="247" t="s">
        <v>147</v>
      </c>
      <c r="C36" s="281" t="s">
        <v>44</v>
      </c>
      <c r="D36" s="281" t="s">
        <v>121</v>
      </c>
      <c r="E36" s="161">
        <v>2020</v>
      </c>
      <c r="F36" s="127">
        <f>I36+J36+K36</f>
        <v>324419799.96</v>
      </c>
      <c r="G36" s="127">
        <v>190951400</v>
      </c>
      <c r="H36" s="127">
        <v>209574800</v>
      </c>
      <c r="I36" s="131">
        <v>35273493.96</v>
      </c>
      <c r="J36" s="134">
        <v>289146306</v>
      </c>
      <c r="K36" s="137">
        <v>0</v>
      </c>
      <c r="L36" s="284" t="s">
        <v>154</v>
      </c>
      <c r="M36" s="229" t="str">
        <f>M18</f>
        <v>%</v>
      </c>
      <c r="N36" s="229">
        <f>N18</f>
        <v>0</v>
      </c>
      <c r="O36" s="229">
        <f>O18</f>
        <v>0</v>
      </c>
      <c r="P36" s="285">
        <f>P18</f>
        <v>100</v>
      </c>
      <c r="Q36" s="214"/>
      <c r="R36" s="215"/>
      <c r="S36" s="150"/>
    </row>
    <row r="37" spans="1:19" ht="27.75" customHeight="1">
      <c r="A37" s="245"/>
      <c r="B37" s="248"/>
      <c r="C37" s="282"/>
      <c r="D37" s="282"/>
      <c r="E37" s="186">
        <v>2021</v>
      </c>
      <c r="F37" s="127">
        <f>I37+J37+K37</f>
        <v>331065899.23</v>
      </c>
      <c r="G37" s="131"/>
      <c r="H37" s="131"/>
      <c r="I37" s="131">
        <v>31663963.23</v>
      </c>
      <c r="J37" s="134">
        <v>299401936</v>
      </c>
      <c r="K37" s="137">
        <v>0</v>
      </c>
      <c r="L37" s="257"/>
      <c r="M37" s="230"/>
      <c r="N37" s="230"/>
      <c r="O37" s="230"/>
      <c r="P37" s="285">
        <f>P19</f>
        <v>100</v>
      </c>
      <c r="Q37" s="214"/>
      <c r="R37" s="215"/>
      <c r="S37" s="190" t="s">
        <v>180</v>
      </c>
    </row>
    <row r="38" spans="1:19" ht="28.5" customHeight="1">
      <c r="A38" s="246"/>
      <c r="B38" s="249"/>
      <c r="C38" s="283"/>
      <c r="D38" s="283"/>
      <c r="E38" s="187">
        <v>2022</v>
      </c>
      <c r="F38" s="127">
        <f>I38+J38+K38</f>
        <v>340634064.39</v>
      </c>
      <c r="G38" s="131"/>
      <c r="H38" s="131"/>
      <c r="I38" s="131">
        <v>29445510.39</v>
      </c>
      <c r="J38" s="131">
        <v>311188554</v>
      </c>
      <c r="K38" s="137">
        <v>0</v>
      </c>
      <c r="L38" s="258"/>
      <c r="M38" s="231"/>
      <c r="N38" s="231"/>
      <c r="O38" s="231"/>
      <c r="P38" s="285">
        <f>P20</f>
        <v>100</v>
      </c>
      <c r="Q38" s="214"/>
      <c r="R38" s="215"/>
      <c r="S38" s="150"/>
    </row>
    <row r="39" spans="1:19" ht="34.5" customHeight="1">
      <c r="A39" s="244" t="s">
        <v>49</v>
      </c>
      <c r="B39" s="247" t="s">
        <v>70</v>
      </c>
      <c r="C39" s="281" t="s">
        <v>44</v>
      </c>
      <c r="D39" s="281" t="s">
        <v>121</v>
      </c>
      <c r="E39" s="187">
        <v>2020</v>
      </c>
      <c r="F39" s="127">
        <v>0</v>
      </c>
      <c r="G39" s="127">
        <v>0</v>
      </c>
      <c r="H39" s="127">
        <v>0</v>
      </c>
      <c r="I39" s="127">
        <v>0</v>
      </c>
      <c r="J39" s="127">
        <v>0</v>
      </c>
      <c r="K39" s="127">
        <v>0</v>
      </c>
      <c r="L39" s="252" t="s">
        <v>38</v>
      </c>
      <c r="M39" s="288" t="s">
        <v>36</v>
      </c>
      <c r="N39" s="177"/>
      <c r="O39" s="177"/>
      <c r="P39" s="285">
        <v>0</v>
      </c>
      <c r="Q39" s="214"/>
      <c r="R39" s="214"/>
      <c r="S39" s="150"/>
    </row>
    <row r="40" spans="1:19" ht="36" customHeight="1">
      <c r="A40" s="250"/>
      <c r="B40" s="257"/>
      <c r="C40" s="250"/>
      <c r="D40" s="250"/>
      <c r="E40" s="187">
        <v>2021</v>
      </c>
      <c r="F40" s="127">
        <v>0</v>
      </c>
      <c r="G40" s="127">
        <v>0</v>
      </c>
      <c r="H40" s="127">
        <v>0</v>
      </c>
      <c r="I40" s="127">
        <v>0</v>
      </c>
      <c r="J40" s="127">
        <v>0</v>
      </c>
      <c r="K40" s="127">
        <v>0</v>
      </c>
      <c r="L40" s="286"/>
      <c r="M40" s="250"/>
      <c r="N40" s="177"/>
      <c r="O40" s="177"/>
      <c r="P40" s="285">
        <v>0</v>
      </c>
      <c r="Q40" s="214"/>
      <c r="R40" s="214"/>
      <c r="S40" s="150"/>
    </row>
    <row r="41" spans="1:21" ht="33.75" customHeight="1">
      <c r="A41" s="251"/>
      <c r="B41" s="258"/>
      <c r="C41" s="251"/>
      <c r="D41" s="251"/>
      <c r="E41" s="161">
        <v>2022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287"/>
      <c r="M41" s="251"/>
      <c r="N41" s="183">
        <v>100</v>
      </c>
      <c r="O41" s="183">
        <v>100</v>
      </c>
      <c r="P41" s="285">
        <v>0</v>
      </c>
      <c r="Q41" s="214"/>
      <c r="R41" s="214"/>
      <c r="S41" s="5"/>
      <c r="T41" s="5"/>
      <c r="U41" s="5"/>
    </row>
    <row r="42" spans="1:21" ht="30" customHeight="1">
      <c r="A42" s="244" t="s">
        <v>123</v>
      </c>
      <c r="B42" s="247" t="s">
        <v>168</v>
      </c>
      <c r="C42" s="281" t="s">
        <v>44</v>
      </c>
      <c r="D42" s="281" t="s">
        <v>124</v>
      </c>
      <c r="E42" s="161">
        <v>2020</v>
      </c>
      <c r="F42" s="121">
        <f>I42+J42+K42</f>
        <v>8624448</v>
      </c>
      <c r="G42" s="121"/>
      <c r="H42" s="121"/>
      <c r="I42" s="121">
        <v>0</v>
      </c>
      <c r="J42" s="121">
        <v>8624448</v>
      </c>
      <c r="K42" s="121">
        <v>0</v>
      </c>
      <c r="L42" s="289" t="s">
        <v>125</v>
      </c>
      <c r="M42" s="290" t="s">
        <v>40</v>
      </c>
      <c r="N42" s="183"/>
      <c r="O42" s="183"/>
      <c r="P42" s="291">
        <v>183</v>
      </c>
      <c r="Q42" s="214"/>
      <c r="R42" s="215"/>
      <c r="S42" s="153"/>
      <c r="T42" s="5"/>
      <c r="U42" s="5"/>
    </row>
    <row r="43" spans="1:21" ht="29.25" customHeight="1">
      <c r="A43" s="245"/>
      <c r="B43" s="248"/>
      <c r="C43" s="282"/>
      <c r="D43" s="282"/>
      <c r="E43" s="161">
        <v>2021</v>
      </c>
      <c r="F43" s="121">
        <f>I43+J43+K43</f>
        <v>0</v>
      </c>
      <c r="G43" s="121"/>
      <c r="H43" s="121"/>
      <c r="I43" s="121">
        <v>0</v>
      </c>
      <c r="J43" s="121">
        <v>0</v>
      </c>
      <c r="K43" s="121">
        <v>0</v>
      </c>
      <c r="L43" s="289"/>
      <c r="M43" s="290"/>
      <c r="N43" s="183"/>
      <c r="O43" s="183"/>
      <c r="P43" s="291">
        <v>0</v>
      </c>
      <c r="Q43" s="214"/>
      <c r="R43" s="215"/>
      <c r="S43" s="196" t="s">
        <v>179</v>
      </c>
      <c r="T43" s="5"/>
      <c r="U43" s="5"/>
    </row>
    <row r="44" spans="1:21" ht="29.25" customHeight="1">
      <c r="A44" s="246"/>
      <c r="B44" s="249"/>
      <c r="C44" s="283"/>
      <c r="D44" s="283"/>
      <c r="E44" s="161">
        <v>2022</v>
      </c>
      <c r="F44" s="121">
        <f>I44+J44+K44</f>
        <v>0</v>
      </c>
      <c r="G44" s="147"/>
      <c r="H44" s="147"/>
      <c r="I44" s="121">
        <v>0</v>
      </c>
      <c r="J44" s="121">
        <v>0</v>
      </c>
      <c r="K44" s="121">
        <v>0</v>
      </c>
      <c r="L44" s="289"/>
      <c r="M44" s="290"/>
      <c r="N44" s="183"/>
      <c r="O44" s="183"/>
      <c r="P44" s="291">
        <v>0</v>
      </c>
      <c r="Q44" s="214"/>
      <c r="R44" s="215"/>
      <c r="S44" s="153"/>
      <c r="T44" s="5"/>
      <c r="U44" s="5"/>
    </row>
    <row r="45" spans="1:18" ht="22.5" customHeight="1">
      <c r="A45" s="232" t="s">
        <v>2</v>
      </c>
      <c r="B45" s="235" t="s">
        <v>85</v>
      </c>
      <c r="C45" s="292" t="s">
        <v>73</v>
      </c>
      <c r="D45" s="292" t="s">
        <v>121</v>
      </c>
      <c r="E45" s="160">
        <v>2020</v>
      </c>
      <c r="F45" s="3">
        <f t="shared" si="3"/>
        <v>51970462.45999999</v>
      </c>
      <c r="G45" s="3" t="e">
        <f>G47+#REF!</f>
        <v>#REF!</v>
      </c>
      <c r="H45" s="3" t="e">
        <f>H47+#REF!</f>
        <v>#REF!</v>
      </c>
      <c r="I45" s="3">
        <f>I48+I51</f>
        <v>51970462.45999999</v>
      </c>
      <c r="J45" s="3">
        <f aca="true" t="shared" si="4" ref="I45:J47">J48+J51</f>
        <v>0</v>
      </c>
      <c r="K45" s="3">
        <v>0</v>
      </c>
      <c r="L45" s="284" t="s">
        <v>64</v>
      </c>
      <c r="M45" s="288" t="s">
        <v>116</v>
      </c>
      <c r="N45" s="130">
        <f>N50</f>
        <v>1550</v>
      </c>
      <c r="O45" s="130">
        <f>O50</f>
        <v>1700</v>
      </c>
      <c r="P45" s="285">
        <v>169285</v>
      </c>
      <c r="Q45" s="214"/>
      <c r="R45" s="215"/>
    </row>
    <row r="46" spans="1:18" ht="22.5" customHeight="1">
      <c r="A46" s="233"/>
      <c r="B46" s="236"/>
      <c r="C46" s="293"/>
      <c r="D46" s="293"/>
      <c r="E46" s="160">
        <v>2021</v>
      </c>
      <c r="F46" s="3">
        <f t="shared" si="3"/>
        <v>51917527.68</v>
      </c>
      <c r="G46" s="3"/>
      <c r="H46" s="3"/>
      <c r="I46" s="3">
        <f t="shared" si="4"/>
        <v>51917527.68</v>
      </c>
      <c r="J46" s="3">
        <f t="shared" si="4"/>
        <v>0</v>
      </c>
      <c r="K46" s="3">
        <v>0</v>
      </c>
      <c r="L46" s="294"/>
      <c r="M46" s="295"/>
      <c r="N46" s="130"/>
      <c r="O46" s="130"/>
      <c r="P46" s="285">
        <v>169285</v>
      </c>
      <c r="Q46" s="214"/>
      <c r="R46" s="215"/>
    </row>
    <row r="47" spans="1:18" ht="23.25" customHeight="1">
      <c r="A47" s="233"/>
      <c r="B47" s="236"/>
      <c r="C47" s="293"/>
      <c r="D47" s="293"/>
      <c r="E47" s="164">
        <v>2022</v>
      </c>
      <c r="F47" s="148">
        <f t="shared" si="3"/>
        <v>50954076.34</v>
      </c>
      <c r="G47" s="148"/>
      <c r="H47" s="148"/>
      <c r="I47" s="3">
        <f t="shared" si="4"/>
        <v>50954076.34</v>
      </c>
      <c r="J47" s="3">
        <f t="shared" si="4"/>
        <v>0</v>
      </c>
      <c r="K47" s="148">
        <v>0</v>
      </c>
      <c r="L47" s="294"/>
      <c r="M47" s="295"/>
      <c r="N47" s="170" t="e">
        <f>#REF!</f>
        <v>#REF!</v>
      </c>
      <c r="O47" s="170" t="e">
        <f>#REF!</f>
        <v>#REF!</v>
      </c>
      <c r="P47" s="296">
        <v>169285</v>
      </c>
      <c r="Q47" s="279"/>
      <c r="R47" s="280"/>
    </row>
    <row r="48" spans="1:18" ht="28.5" customHeight="1">
      <c r="A48" s="244" t="s">
        <v>50</v>
      </c>
      <c r="B48" s="297" t="s">
        <v>14</v>
      </c>
      <c r="C48" s="281" t="s">
        <v>73</v>
      </c>
      <c r="D48" s="281" t="s">
        <v>121</v>
      </c>
      <c r="E48" s="161">
        <v>2020</v>
      </c>
      <c r="F48" s="127">
        <f t="shared" si="3"/>
        <v>22982098.31</v>
      </c>
      <c r="G48" s="3"/>
      <c r="H48" s="3"/>
      <c r="I48" s="127">
        <v>22982098.31</v>
      </c>
      <c r="J48" s="127">
        <v>0</v>
      </c>
      <c r="K48" s="127">
        <v>0</v>
      </c>
      <c r="L48" s="284" t="s">
        <v>112</v>
      </c>
      <c r="M48" s="288" t="s">
        <v>36</v>
      </c>
      <c r="N48" s="142"/>
      <c r="O48" s="142"/>
      <c r="P48" s="285">
        <v>100</v>
      </c>
      <c r="Q48" s="214"/>
      <c r="R48" s="215"/>
    </row>
    <row r="49" spans="1:18" ht="27" customHeight="1">
      <c r="A49" s="250"/>
      <c r="B49" s="298"/>
      <c r="C49" s="250"/>
      <c r="D49" s="250"/>
      <c r="E49" s="161">
        <v>2021</v>
      </c>
      <c r="F49" s="127">
        <f t="shared" si="3"/>
        <v>22396040.68</v>
      </c>
      <c r="G49" s="3"/>
      <c r="H49" s="3"/>
      <c r="I49" s="127">
        <v>22396040.68</v>
      </c>
      <c r="J49" s="127">
        <v>0</v>
      </c>
      <c r="K49" s="127">
        <v>0</v>
      </c>
      <c r="L49" s="257"/>
      <c r="M49" s="250"/>
      <c r="N49" s="142"/>
      <c r="O49" s="142"/>
      <c r="P49" s="285">
        <v>100</v>
      </c>
      <c r="Q49" s="214"/>
      <c r="R49" s="215"/>
    </row>
    <row r="50" spans="1:19" ht="27.75" customHeight="1">
      <c r="A50" s="251"/>
      <c r="B50" s="299"/>
      <c r="C50" s="251"/>
      <c r="D50" s="251"/>
      <c r="E50" s="161">
        <v>2022</v>
      </c>
      <c r="F50" s="127">
        <f t="shared" si="3"/>
        <v>21432589.34</v>
      </c>
      <c r="G50" s="127"/>
      <c r="H50" s="127"/>
      <c r="I50" s="127">
        <v>21432589.34</v>
      </c>
      <c r="J50" s="127">
        <v>0</v>
      </c>
      <c r="K50" s="127">
        <v>0</v>
      </c>
      <c r="L50" s="258"/>
      <c r="M50" s="251"/>
      <c r="N50" s="183">
        <v>1550</v>
      </c>
      <c r="O50" s="183">
        <v>1700</v>
      </c>
      <c r="P50" s="285">
        <v>100</v>
      </c>
      <c r="Q50" s="214"/>
      <c r="R50" s="215"/>
      <c r="S50" s="154"/>
    </row>
    <row r="51" spans="1:19" ht="26.25" customHeight="1">
      <c r="A51" s="244" t="s">
        <v>51</v>
      </c>
      <c r="B51" s="247" t="s">
        <v>185</v>
      </c>
      <c r="C51" s="281" t="s">
        <v>73</v>
      </c>
      <c r="D51" s="281" t="s">
        <v>121</v>
      </c>
      <c r="E51" s="163">
        <v>2020</v>
      </c>
      <c r="F51" s="126">
        <f t="shared" si="3"/>
        <v>28988364.15</v>
      </c>
      <c r="G51" s="127"/>
      <c r="H51" s="127"/>
      <c r="I51" s="127">
        <v>28988364.15</v>
      </c>
      <c r="J51" s="127">
        <v>0</v>
      </c>
      <c r="K51" s="131">
        <v>0</v>
      </c>
      <c r="L51" s="284" t="s">
        <v>117</v>
      </c>
      <c r="M51" s="288" t="s">
        <v>36</v>
      </c>
      <c r="N51" s="139"/>
      <c r="O51" s="139"/>
      <c r="P51" s="300">
        <v>100</v>
      </c>
      <c r="Q51" s="214"/>
      <c r="R51" s="215"/>
      <c r="S51" s="154"/>
    </row>
    <row r="52" spans="1:19" ht="24.75" customHeight="1">
      <c r="A52" s="250"/>
      <c r="B52" s="298"/>
      <c r="C52" s="250"/>
      <c r="D52" s="250"/>
      <c r="E52" s="163">
        <v>2021</v>
      </c>
      <c r="F52" s="126">
        <f t="shared" si="3"/>
        <v>29521487</v>
      </c>
      <c r="G52" s="127"/>
      <c r="H52" s="127"/>
      <c r="I52" s="127">
        <v>29521487</v>
      </c>
      <c r="J52" s="127">
        <v>0</v>
      </c>
      <c r="K52" s="131">
        <v>0</v>
      </c>
      <c r="L52" s="257"/>
      <c r="M52" s="250"/>
      <c r="N52" s="139"/>
      <c r="O52" s="139"/>
      <c r="P52" s="300">
        <v>100</v>
      </c>
      <c r="Q52" s="214"/>
      <c r="R52" s="215"/>
      <c r="S52" s="154"/>
    </row>
    <row r="53" spans="1:19" ht="25.5" customHeight="1">
      <c r="A53" s="251"/>
      <c r="B53" s="299"/>
      <c r="C53" s="251"/>
      <c r="D53" s="251"/>
      <c r="E53" s="163">
        <v>2022</v>
      </c>
      <c r="F53" s="126">
        <f t="shared" si="3"/>
        <v>29521487</v>
      </c>
      <c r="G53" s="127"/>
      <c r="H53" s="127"/>
      <c r="I53" s="127">
        <v>29521487</v>
      </c>
      <c r="J53" s="127">
        <v>0</v>
      </c>
      <c r="K53" s="131">
        <v>0</v>
      </c>
      <c r="L53" s="258"/>
      <c r="M53" s="251"/>
      <c r="N53" s="139"/>
      <c r="O53" s="139"/>
      <c r="P53" s="300">
        <v>100</v>
      </c>
      <c r="Q53" s="214"/>
      <c r="R53" s="215"/>
      <c r="S53" s="151"/>
    </row>
    <row r="54" spans="1:19" ht="27" customHeight="1">
      <c r="A54" s="232" t="s">
        <v>3</v>
      </c>
      <c r="B54" s="235" t="s">
        <v>86</v>
      </c>
      <c r="C54" s="292" t="s">
        <v>44</v>
      </c>
      <c r="D54" s="292" t="s">
        <v>122</v>
      </c>
      <c r="E54" s="172">
        <v>2020</v>
      </c>
      <c r="F54" s="129">
        <f t="shared" si="3"/>
        <v>2264528</v>
      </c>
      <c r="G54" s="3"/>
      <c r="H54" s="3"/>
      <c r="I54" s="3">
        <f aca="true" t="shared" si="5" ref="I54:J56">I57+I60</f>
        <v>2264528</v>
      </c>
      <c r="J54" s="3">
        <f t="shared" si="5"/>
        <v>0</v>
      </c>
      <c r="K54" s="148">
        <v>0</v>
      </c>
      <c r="L54" s="303" t="s">
        <v>113</v>
      </c>
      <c r="M54" s="306" t="s">
        <v>36</v>
      </c>
      <c r="N54" s="143"/>
      <c r="O54" s="143"/>
      <c r="P54" s="307">
        <v>51.8</v>
      </c>
      <c r="Q54" s="308"/>
      <c r="R54" s="309"/>
      <c r="S54" s="151"/>
    </row>
    <row r="55" spans="1:19" ht="27" customHeight="1">
      <c r="A55" s="250"/>
      <c r="B55" s="298"/>
      <c r="C55" s="250"/>
      <c r="D55" s="301"/>
      <c r="E55" s="172">
        <v>2021</v>
      </c>
      <c r="F55" s="129">
        <f t="shared" si="3"/>
        <v>2264528</v>
      </c>
      <c r="G55" s="3"/>
      <c r="H55" s="3"/>
      <c r="I55" s="3">
        <f t="shared" si="5"/>
        <v>2264528</v>
      </c>
      <c r="J55" s="3">
        <f t="shared" si="5"/>
        <v>0</v>
      </c>
      <c r="K55" s="148">
        <v>0</v>
      </c>
      <c r="L55" s="304"/>
      <c r="M55" s="301"/>
      <c r="N55" s="143"/>
      <c r="O55" s="143"/>
      <c r="P55" s="307">
        <v>51.8</v>
      </c>
      <c r="Q55" s="308"/>
      <c r="R55" s="309"/>
      <c r="S55" s="151"/>
    </row>
    <row r="56" spans="1:18" ht="28.5" customHeight="1">
      <c r="A56" s="251"/>
      <c r="B56" s="299"/>
      <c r="C56" s="251"/>
      <c r="D56" s="302"/>
      <c r="E56" s="160">
        <v>2022</v>
      </c>
      <c r="F56" s="3">
        <f t="shared" si="3"/>
        <v>2264528</v>
      </c>
      <c r="G56" s="3"/>
      <c r="H56" s="3"/>
      <c r="I56" s="3">
        <f t="shared" si="5"/>
        <v>2264528</v>
      </c>
      <c r="J56" s="3">
        <f t="shared" si="5"/>
        <v>0</v>
      </c>
      <c r="K56" s="3">
        <v>0</v>
      </c>
      <c r="L56" s="305"/>
      <c r="M56" s="302"/>
      <c r="N56" s="143"/>
      <c r="O56" s="143"/>
      <c r="P56" s="307">
        <v>51.8</v>
      </c>
      <c r="Q56" s="308"/>
      <c r="R56" s="309"/>
    </row>
    <row r="57" spans="1:18" ht="31.5" customHeight="1">
      <c r="A57" s="244" t="s">
        <v>52</v>
      </c>
      <c r="B57" s="247" t="s">
        <v>110</v>
      </c>
      <c r="C57" s="281" t="s">
        <v>44</v>
      </c>
      <c r="D57" s="281" t="s">
        <v>122</v>
      </c>
      <c r="E57" s="161">
        <v>2020</v>
      </c>
      <c r="F57" s="127">
        <f t="shared" si="3"/>
        <v>1304156.35</v>
      </c>
      <c r="G57" s="127"/>
      <c r="H57" s="127"/>
      <c r="I57" s="127">
        <v>1304156.35</v>
      </c>
      <c r="J57" s="127">
        <v>0</v>
      </c>
      <c r="K57" s="127">
        <v>0</v>
      </c>
      <c r="L57" s="284" t="s">
        <v>159</v>
      </c>
      <c r="M57" s="288" t="s">
        <v>115</v>
      </c>
      <c r="N57" s="171"/>
      <c r="O57" s="171"/>
      <c r="P57" s="311">
        <v>6</v>
      </c>
      <c r="Q57" s="312"/>
      <c r="R57" s="313"/>
    </row>
    <row r="58" spans="1:18" ht="27.75" customHeight="1">
      <c r="A58" s="250"/>
      <c r="B58" s="298"/>
      <c r="C58" s="250"/>
      <c r="D58" s="250"/>
      <c r="E58" s="161">
        <v>2021</v>
      </c>
      <c r="F58" s="127">
        <f t="shared" si="3"/>
        <v>1304156.35</v>
      </c>
      <c r="G58" s="127"/>
      <c r="H58" s="127"/>
      <c r="I58" s="127">
        <v>1304156.35</v>
      </c>
      <c r="J58" s="127">
        <v>0</v>
      </c>
      <c r="K58" s="127">
        <v>0</v>
      </c>
      <c r="L58" s="257"/>
      <c r="M58" s="250"/>
      <c r="N58" s="171"/>
      <c r="O58" s="171"/>
      <c r="P58" s="311">
        <v>6</v>
      </c>
      <c r="Q58" s="312"/>
      <c r="R58" s="313"/>
    </row>
    <row r="59" spans="1:19" ht="27.75" customHeight="1">
      <c r="A59" s="251"/>
      <c r="B59" s="299"/>
      <c r="C59" s="251"/>
      <c r="D59" s="251"/>
      <c r="E59" s="161">
        <v>2022</v>
      </c>
      <c r="F59" s="127">
        <f t="shared" si="3"/>
        <v>1304156.35</v>
      </c>
      <c r="G59" s="127"/>
      <c r="H59" s="127"/>
      <c r="I59" s="127">
        <v>1304156.35</v>
      </c>
      <c r="J59" s="127">
        <v>0</v>
      </c>
      <c r="K59" s="127">
        <v>0</v>
      </c>
      <c r="L59" s="258"/>
      <c r="M59" s="251"/>
      <c r="N59" s="144"/>
      <c r="O59" s="144"/>
      <c r="P59" s="311">
        <v>6</v>
      </c>
      <c r="Q59" s="312"/>
      <c r="R59" s="313"/>
      <c r="S59" s="155"/>
    </row>
    <row r="60" spans="1:19" ht="30" customHeight="1">
      <c r="A60" s="244" t="s">
        <v>109</v>
      </c>
      <c r="B60" s="297" t="s">
        <v>39</v>
      </c>
      <c r="C60" s="281" t="s">
        <v>44</v>
      </c>
      <c r="D60" s="281" t="s">
        <v>122</v>
      </c>
      <c r="E60" s="161">
        <v>2020</v>
      </c>
      <c r="F60" s="127">
        <f>I60+J60+K60</f>
        <v>960371.65</v>
      </c>
      <c r="G60" s="127"/>
      <c r="H60" s="127"/>
      <c r="I60" s="127">
        <v>960371.65</v>
      </c>
      <c r="J60" s="127">
        <v>0</v>
      </c>
      <c r="K60" s="127">
        <v>0</v>
      </c>
      <c r="L60" s="284" t="s">
        <v>156</v>
      </c>
      <c r="M60" s="288" t="s">
        <v>40</v>
      </c>
      <c r="N60" s="144"/>
      <c r="O60" s="144"/>
      <c r="P60" s="285">
        <v>1410</v>
      </c>
      <c r="Q60" s="214"/>
      <c r="R60" s="215"/>
      <c r="S60" s="155"/>
    </row>
    <row r="61" spans="1:19" ht="30.75" customHeight="1">
      <c r="A61" s="250"/>
      <c r="B61" s="298"/>
      <c r="C61" s="250"/>
      <c r="D61" s="250"/>
      <c r="E61" s="161">
        <v>2021</v>
      </c>
      <c r="F61" s="127">
        <f t="shared" si="3"/>
        <v>960371.65</v>
      </c>
      <c r="G61" s="127"/>
      <c r="H61" s="127"/>
      <c r="I61" s="127">
        <v>960371.65</v>
      </c>
      <c r="J61" s="127">
        <v>0</v>
      </c>
      <c r="K61" s="127">
        <v>0</v>
      </c>
      <c r="L61" s="268"/>
      <c r="M61" s="250"/>
      <c r="N61" s="144"/>
      <c r="O61" s="144"/>
      <c r="P61" s="316" t="s">
        <v>188</v>
      </c>
      <c r="Q61" s="317"/>
      <c r="R61" s="318"/>
      <c r="S61" s="155"/>
    </row>
    <row r="62" spans="1:20" ht="28.5" customHeight="1">
      <c r="A62" s="251"/>
      <c r="B62" s="299"/>
      <c r="C62" s="251"/>
      <c r="D62" s="251"/>
      <c r="E62" s="161">
        <v>2022</v>
      </c>
      <c r="F62" s="127">
        <f t="shared" si="3"/>
        <v>960371.65</v>
      </c>
      <c r="G62" s="127"/>
      <c r="H62" s="127"/>
      <c r="I62" s="127">
        <v>960371.65</v>
      </c>
      <c r="J62" s="127">
        <v>0</v>
      </c>
      <c r="K62" s="127">
        <v>0</v>
      </c>
      <c r="L62" s="269"/>
      <c r="M62" s="251"/>
      <c r="N62" s="179"/>
      <c r="O62" s="179"/>
      <c r="P62" s="285">
        <v>1410</v>
      </c>
      <c r="Q62" s="214"/>
      <c r="R62" s="215"/>
      <c r="S62" s="156"/>
      <c r="T62" s="5"/>
    </row>
    <row r="63" spans="1:18" ht="21.75" customHeight="1">
      <c r="A63" s="319" t="s">
        <v>4</v>
      </c>
      <c r="B63" s="321" t="s">
        <v>87</v>
      </c>
      <c r="C63" s="323" t="s">
        <v>74</v>
      </c>
      <c r="D63" s="323" t="s">
        <v>122</v>
      </c>
      <c r="E63" s="165">
        <v>2020</v>
      </c>
      <c r="F63" s="3">
        <f>I63+J63+K63</f>
        <v>44140031.7</v>
      </c>
      <c r="G63" s="189"/>
      <c r="H63" s="189"/>
      <c r="I63" s="138">
        <f>I66+I69+I72+I75+I78+I81+I84+I87</f>
        <v>16422966.7</v>
      </c>
      <c r="J63" s="138">
        <f>J66+J69+J72+J75+J78+J81+J84+J87</f>
        <v>27717065</v>
      </c>
      <c r="K63" s="138">
        <f>K66+K69+K72+K75+K78+K81+K84+K87</f>
        <v>0</v>
      </c>
      <c r="L63" s="303" t="s">
        <v>114</v>
      </c>
      <c r="M63" s="306" t="s">
        <v>36</v>
      </c>
      <c r="N63" s="145"/>
      <c r="O63" s="145"/>
      <c r="P63" s="310">
        <v>93.5</v>
      </c>
      <c r="Q63" s="214"/>
      <c r="R63" s="215"/>
    </row>
    <row r="64" spans="1:18" ht="21" customHeight="1">
      <c r="A64" s="320"/>
      <c r="B64" s="322"/>
      <c r="C64" s="324"/>
      <c r="D64" s="324"/>
      <c r="E64" s="165">
        <v>2021</v>
      </c>
      <c r="F64" s="3">
        <f t="shared" si="3"/>
        <v>35451924.21</v>
      </c>
      <c r="G64" s="189"/>
      <c r="H64" s="189"/>
      <c r="I64" s="138">
        <f aca="true" t="shared" si="6" ref="I64:K65">I67+I70+I73+I76+I79+I82+I85+I88</f>
        <v>16417030.21</v>
      </c>
      <c r="J64" s="138">
        <f t="shared" si="6"/>
        <v>19034894</v>
      </c>
      <c r="K64" s="138">
        <f t="shared" si="6"/>
        <v>0</v>
      </c>
      <c r="L64" s="325"/>
      <c r="M64" s="326"/>
      <c r="N64" s="146"/>
      <c r="O64" s="146"/>
      <c r="P64" s="310">
        <v>93.5</v>
      </c>
      <c r="Q64" s="214"/>
      <c r="R64" s="215"/>
    </row>
    <row r="65" spans="1:18" ht="20.25" customHeight="1">
      <c r="A65" s="320"/>
      <c r="B65" s="322"/>
      <c r="C65" s="324"/>
      <c r="D65" s="324"/>
      <c r="E65" s="165">
        <v>2022</v>
      </c>
      <c r="F65" s="3">
        <f t="shared" si="3"/>
        <v>36037503.5</v>
      </c>
      <c r="G65" s="3"/>
      <c r="H65" s="3"/>
      <c r="I65" s="138">
        <f t="shared" si="6"/>
        <v>16419209.5</v>
      </c>
      <c r="J65" s="138">
        <f t="shared" si="6"/>
        <v>19618294</v>
      </c>
      <c r="K65" s="138">
        <f t="shared" si="6"/>
        <v>0</v>
      </c>
      <c r="L65" s="325"/>
      <c r="M65" s="326"/>
      <c r="N65" s="146"/>
      <c r="O65" s="146"/>
      <c r="P65" s="310">
        <v>93.5</v>
      </c>
      <c r="Q65" s="314"/>
      <c r="R65" s="315"/>
    </row>
    <row r="66" spans="1:22" ht="26.25" customHeight="1">
      <c r="A66" s="205" t="s">
        <v>55</v>
      </c>
      <c r="B66" s="327" t="s">
        <v>174</v>
      </c>
      <c r="C66" s="329" t="s">
        <v>75</v>
      </c>
      <c r="D66" s="329" t="s">
        <v>122</v>
      </c>
      <c r="E66" s="166">
        <v>2020</v>
      </c>
      <c r="F66" s="127">
        <f>I66+J66+K66</f>
        <v>14233700</v>
      </c>
      <c r="G66" s="127"/>
      <c r="H66" s="127"/>
      <c r="I66" s="127">
        <v>0</v>
      </c>
      <c r="J66" s="127">
        <f>10698126.7+3535573.3</f>
        <v>14233700</v>
      </c>
      <c r="K66" s="127">
        <v>0</v>
      </c>
      <c r="L66" s="284" t="s">
        <v>160</v>
      </c>
      <c r="M66" s="288" t="s">
        <v>40</v>
      </c>
      <c r="N66" s="125"/>
      <c r="O66" s="125"/>
      <c r="P66" s="285">
        <v>782</v>
      </c>
      <c r="Q66" s="314"/>
      <c r="R66" s="315"/>
      <c r="S66" s="331" t="s">
        <v>128</v>
      </c>
      <c r="T66" s="192"/>
      <c r="U66" s="192"/>
      <c r="V66" s="358" t="s">
        <v>127</v>
      </c>
    </row>
    <row r="67" spans="1:22" ht="27.75" customHeight="1">
      <c r="A67" s="206"/>
      <c r="B67" s="328"/>
      <c r="C67" s="330"/>
      <c r="D67" s="330"/>
      <c r="E67" s="166">
        <v>2021</v>
      </c>
      <c r="F67" s="127">
        <f>I67+J67+K67</f>
        <v>14700300</v>
      </c>
      <c r="G67" s="127">
        <v>10182900</v>
      </c>
      <c r="H67" s="127">
        <v>11490700</v>
      </c>
      <c r="I67" s="127">
        <v>0</v>
      </c>
      <c r="J67" s="127">
        <v>14700300</v>
      </c>
      <c r="K67" s="127">
        <v>0</v>
      </c>
      <c r="L67" s="294"/>
      <c r="M67" s="295"/>
      <c r="N67" s="333">
        <v>100</v>
      </c>
      <c r="O67" s="333">
        <v>100</v>
      </c>
      <c r="P67" s="285">
        <v>771</v>
      </c>
      <c r="Q67" s="314"/>
      <c r="R67" s="315"/>
      <c r="S67" s="332"/>
      <c r="T67" s="193">
        <v>75320</v>
      </c>
      <c r="U67" s="192"/>
      <c r="V67" s="359"/>
    </row>
    <row r="68" spans="1:22" ht="30" customHeight="1">
      <c r="A68" s="206"/>
      <c r="B68" s="328"/>
      <c r="C68" s="330"/>
      <c r="D68" s="330"/>
      <c r="E68" s="166">
        <v>2022</v>
      </c>
      <c r="F68" s="127">
        <f>I68+J68+K68</f>
        <v>15283700</v>
      </c>
      <c r="G68" s="127">
        <v>2312753</v>
      </c>
      <c r="H68" s="127">
        <v>2497880</v>
      </c>
      <c r="I68" s="127">
        <v>0</v>
      </c>
      <c r="J68" s="127">
        <v>15283700</v>
      </c>
      <c r="K68" s="127">
        <v>0</v>
      </c>
      <c r="L68" s="294"/>
      <c r="M68" s="295"/>
      <c r="N68" s="333"/>
      <c r="O68" s="333"/>
      <c r="P68" s="285">
        <v>771</v>
      </c>
      <c r="Q68" s="314"/>
      <c r="R68" s="315"/>
      <c r="S68" s="332"/>
      <c r="T68" s="192"/>
      <c r="U68" s="192"/>
      <c r="V68" s="359"/>
    </row>
    <row r="69" spans="1:25" s="188" customFormat="1" ht="27.75" customHeight="1">
      <c r="A69" s="205" t="s">
        <v>111</v>
      </c>
      <c r="B69" s="327" t="s">
        <v>131</v>
      </c>
      <c r="C69" s="335" t="s">
        <v>75</v>
      </c>
      <c r="D69" s="329" t="s">
        <v>122</v>
      </c>
      <c r="E69" s="166">
        <v>2020</v>
      </c>
      <c r="F69" s="127">
        <f aca="true" t="shared" si="7" ref="F69:F89">I69+J69+K69</f>
        <v>7739075.52</v>
      </c>
      <c r="G69" s="127"/>
      <c r="H69" s="127"/>
      <c r="I69" s="127">
        <f>24687.76+154287.76</f>
        <v>178975.52000000002</v>
      </c>
      <c r="J69" s="127">
        <f>7714387.76-154287.76</f>
        <v>7560100</v>
      </c>
      <c r="K69" s="127">
        <v>0</v>
      </c>
      <c r="L69" s="284" t="s">
        <v>155</v>
      </c>
      <c r="M69" s="288" t="s">
        <v>40</v>
      </c>
      <c r="N69" s="182"/>
      <c r="O69" s="182"/>
      <c r="P69" s="285">
        <v>1401</v>
      </c>
      <c r="Q69" s="314"/>
      <c r="R69" s="315"/>
      <c r="S69" s="337" t="s">
        <v>129</v>
      </c>
      <c r="T69" s="339" t="s">
        <v>136</v>
      </c>
      <c r="U69" s="340"/>
      <c r="V69" s="341" t="s">
        <v>129</v>
      </c>
      <c r="W69" s="360" t="s">
        <v>144</v>
      </c>
      <c r="X69" s="361"/>
      <c r="Y69" s="362"/>
    </row>
    <row r="70" spans="1:25" s="188" customFormat="1" ht="22.5" customHeight="1">
      <c r="A70" s="206"/>
      <c r="B70" s="328"/>
      <c r="C70" s="335"/>
      <c r="D70" s="330"/>
      <c r="E70" s="167">
        <v>2021</v>
      </c>
      <c r="F70" s="127">
        <f t="shared" si="7"/>
        <v>0</v>
      </c>
      <c r="G70" s="127"/>
      <c r="H70" s="127"/>
      <c r="I70" s="127">
        <v>0</v>
      </c>
      <c r="J70" s="127">
        <v>0</v>
      </c>
      <c r="K70" s="127">
        <v>0</v>
      </c>
      <c r="L70" s="294"/>
      <c r="M70" s="295"/>
      <c r="N70" s="182"/>
      <c r="O70" s="182"/>
      <c r="P70" s="285">
        <v>0</v>
      </c>
      <c r="Q70" s="314"/>
      <c r="R70" s="315"/>
      <c r="S70" s="337"/>
      <c r="T70" s="339"/>
      <c r="U70" s="340"/>
      <c r="V70" s="342"/>
      <c r="W70" s="363"/>
      <c r="X70" s="363"/>
      <c r="Y70" s="364"/>
    </row>
    <row r="71" spans="1:25" s="188" customFormat="1" ht="21.75" customHeight="1">
      <c r="A71" s="207"/>
      <c r="B71" s="334"/>
      <c r="C71" s="335"/>
      <c r="D71" s="336"/>
      <c r="E71" s="167">
        <v>2022</v>
      </c>
      <c r="F71" s="127">
        <f t="shared" si="7"/>
        <v>0</v>
      </c>
      <c r="G71" s="127"/>
      <c r="H71" s="127"/>
      <c r="I71" s="127">
        <v>0</v>
      </c>
      <c r="J71" s="127">
        <v>0</v>
      </c>
      <c r="K71" s="127">
        <v>0</v>
      </c>
      <c r="L71" s="269"/>
      <c r="M71" s="251"/>
      <c r="N71" s="182"/>
      <c r="O71" s="182"/>
      <c r="P71" s="344">
        <v>0</v>
      </c>
      <c r="Q71" s="314"/>
      <c r="R71" s="315"/>
      <c r="S71" s="338"/>
      <c r="T71" s="340"/>
      <c r="U71" s="340"/>
      <c r="V71" s="343"/>
      <c r="W71" s="365"/>
      <c r="X71" s="365"/>
      <c r="Y71" s="366"/>
    </row>
    <row r="72" spans="1:22" s="188" customFormat="1" ht="24" customHeight="1">
      <c r="A72" s="205" t="s">
        <v>62</v>
      </c>
      <c r="B72" s="327" t="s">
        <v>169</v>
      </c>
      <c r="C72" s="329" t="s">
        <v>75</v>
      </c>
      <c r="D72" s="281" t="s">
        <v>122</v>
      </c>
      <c r="E72" s="167">
        <v>2020</v>
      </c>
      <c r="F72" s="126">
        <f t="shared" si="7"/>
        <v>1209700</v>
      </c>
      <c r="G72" s="127"/>
      <c r="H72" s="127"/>
      <c r="I72" s="127">
        <v>0</v>
      </c>
      <c r="J72" s="127">
        <v>1209700</v>
      </c>
      <c r="K72" s="127">
        <v>0</v>
      </c>
      <c r="L72" s="284" t="s">
        <v>161</v>
      </c>
      <c r="M72" s="288" t="s">
        <v>40</v>
      </c>
      <c r="N72" s="182"/>
      <c r="O72" s="182"/>
      <c r="P72" s="344">
        <v>375</v>
      </c>
      <c r="Q72" s="314"/>
      <c r="R72" s="315"/>
      <c r="S72" s="337" t="s">
        <v>130</v>
      </c>
      <c r="T72" s="339">
        <v>71250</v>
      </c>
      <c r="U72" s="194"/>
      <c r="V72" s="342" t="s">
        <v>170</v>
      </c>
    </row>
    <row r="73" spans="1:22" s="188" customFormat="1" ht="24" customHeight="1">
      <c r="A73" s="250"/>
      <c r="B73" s="257"/>
      <c r="C73" s="250"/>
      <c r="D73" s="250"/>
      <c r="E73" s="167">
        <v>2021</v>
      </c>
      <c r="F73" s="126">
        <f t="shared" si="7"/>
        <v>0</v>
      </c>
      <c r="G73" s="127"/>
      <c r="H73" s="127"/>
      <c r="I73" s="127">
        <v>0</v>
      </c>
      <c r="J73" s="127">
        <v>0</v>
      </c>
      <c r="K73" s="127">
        <v>0</v>
      </c>
      <c r="L73" s="268"/>
      <c r="M73" s="250"/>
      <c r="N73" s="182"/>
      <c r="O73" s="182"/>
      <c r="P73" s="344">
        <v>0</v>
      </c>
      <c r="Q73" s="314"/>
      <c r="R73" s="315"/>
      <c r="S73" s="338"/>
      <c r="T73" s="345"/>
      <c r="U73" s="194"/>
      <c r="V73" s="342"/>
    </row>
    <row r="74" spans="1:22" s="188" customFormat="1" ht="23.25" customHeight="1">
      <c r="A74" s="251"/>
      <c r="B74" s="258"/>
      <c r="C74" s="251"/>
      <c r="D74" s="251"/>
      <c r="E74" s="167">
        <v>2022</v>
      </c>
      <c r="F74" s="126">
        <f t="shared" si="7"/>
        <v>0</v>
      </c>
      <c r="G74" s="127"/>
      <c r="H74" s="127"/>
      <c r="I74" s="127">
        <v>0</v>
      </c>
      <c r="J74" s="127">
        <v>0</v>
      </c>
      <c r="K74" s="127">
        <v>0</v>
      </c>
      <c r="L74" s="269"/>
      <c r="M74" s="251"/>
      <c r="N74" s="182"/>
      <c r="O74" s="182"/>
      <c r="P74" s="285">
        <v>0</v>
      </c>
      <c r="Q74" s="314"/>
      <c r="R74" s="315"/>
      <c r="S74" s="338"/>
      <c r="T74" s="345"/>
      <c r="U74" s="195"/>
      <c r="V74" s="343"/>
    </row>
    <row r="75" spans="1:20" ht="27.75" customHeight="1">
      <c r="A75" s="205" t="s">
        <v>63</v>
      </c>
      <c r="B75" s="327" t="s">
        <v>175</v>
      </c>
      <c r="C75" s="329" t="s">
        <v>75</v>
      </c>
      <c r="D75" s="281" t="s">
        <v>122</v>
      </c>
      <c r="E75" s="167">
        <v>2020</v>
      </c>
      <c r="F75" s="126">
        <f t="shared" si="7"/>
        <v>1807270</v>
      </c>
      <c r="G75" s="126"/>
      <c r="H75" s="126"/>
      <c r="I75" s="126">
        <v>0</v>
      </c>
      <c r="J75" s="126">
        <v>1807270</v>
      </c>
      <c r="K75" s="127">
        <v>0</v>
      </c>
      <c r="L75" s="284" t="s">
        <v>157</v>
      </c>
      <c r="M75" s="288" t="s">
        <v>40</v>
      </c>
      <c r="N75" s="128"/>
      <c r="O75" s="128"/>
      <c r="P75" s="285">
        <v>1410</v>
      </c>
      <c r="Q75" s="314"/>
      <c r="R75" s="315"/>
      <c r="S75" s="181"/>
      <c r="T75" s="178"/>
    </row>
    <row r="76" spans="1:20" ht="24.75" customHeight="1">
      <c r="A76" s="250"/>
      <c r="B76" s="257"/>
      <c r="C76" s="250"/>
      <c r="D76" s="250"/>
      <c r="E76" s="167">
        <v>2021</v>
      </c>
      <c r="F76" s="126">
        <f t="shared" si="7"/>
        <v>1807270</v>
      </c>
      <c r="G76" s="126"/>
      <c r="H76" s="126"/>
      <c r="I76" s="126">
        <v>0</v>
      </c>
      <c r="J76" s="126">
        <v>1807270</v>
      </c>
      <c r="K76" s="127">
        <v>0</v>
      </c>
      <c r="L76" s="268"/>
      <c r="M76" s="250"/>
      <c r="N76" s="128"/>
      <c r="O76" s="128"/>
      <c r="P76" s="285">
        <v>1410</v>
      </c>
      <c r="Q76" s="314"/>
      <c r="R76" s="315"/>
      <c r="S76" s="180">
        <v>71070</v>
      </c>
      <c r="T76" s="178"/>
    </row>
    <row r="77" spans="1:20" ht="24.75" customHeight="1">
      <c r="A77" s="251"/>
      <c r="B77" s="258"/>
      <c r="C77" s="251"/>
      <c r="D77" s="251"/>
      <c r="E77" s="167">
        <v>2022</v>
      </c>
      <c r="F77" s="126">
        <f t="shared" si="7"/>
        <v>1807270</v>
      </c>
      <c r="G77" s="126"/>
      <c r="H77" s="126"/>
      <c r="I77" s="126">
        <v>0</v>
      </c>
      <c r="J77" s="126">
        <v>1807270</v>
      </c>
      <c r="K77" s="127">
        <v>0</v>
      </c>
      <c r="L77" s="269"/>
      <c r="M77" s="251"/>
      <c r="N77" s="128"/>
      <c r="O77" s="128"/>
      <c r="P77" s="285">
        <v>1410</v>
      </c>
      <c r="Q77" s="314"/>
      <c r="R77" s="315"/>
      <c r="S77" s="157"/>
      <c r="T77" s="5"/>
    </row>
    <row r="78" spans="1:19" ht="21.75" customHeight="1">
      <c r="A78" s="205" t="s">
        <v>126</v>
      </c>
      <c r="B78" s="327" t="s">
        <v>61</v>
      </c>
      <c r="C78" s="346" t="s">
        <v>76</v>
      </c>
      <c r="D78" s="346" t="s">
        <v>122</v>
      </c>
      <c r="E78" s="166">
        <v>2020</v>
      </c>
      <c r="F78" s="127">
        <f t="shared" si="7"/>
        <v>14656002.18</v>
      </c>
      <c r="G78" s="127"/>
      <c r="H78" s="127"/>
      <c r="I78" s="127">
        <f>5011229.18+9644773</f>
        <v>14656002.18</v>
      </c>
      <c r="J78" s="127">
        <v>0</v>
      </c>
      <c r="K78" s="127">
        <v>0</v>
      </c>
      <c r="L78" s="284" t="s">
        <v>162</v>
      </c>
      <c r="M78" s="288" t="s">
        <v>163</v>
      </c>
      <c r="N78" s="182"/>
      <c r="O78" s="182"/>
      <c r="P78" s="285">
        <v>6</v>
      </c>
      <c r="Q78" s="274"/>
      <c r="R78" s="275"/>
      <c r="S78" s="154"/>
    </row>
    <row r="79" spans="1:19" ht="24.75" customHeight="1">
      <c r="A79" s="206"/>
      <c r="B79" s="328"/>
      <c r="C79" s="347"/>
      <c r="D79" s="347"/>
      <c r="E79" s="166">
        <v>2021</v>
      </c>
      <c r="F79" s="127">
        <f t="shared" si="7"/>
        <v>14657897.21</v>
      </c>
      <c r="G79" s="127"/>
      <c r="H79" s="127"/>
      <c r="I79" s="127">
        <f>5013124.21+9644773</f>
        <v>14657897.21</v>
      </c>
      <c r="J79" s="127">
        <v>0</v>
      </c>
      <c r="K79" s="127">
        <v>0</v>
      </c>
      <c r="L79" s="294"/>
      <c r="M79" s="295"/>
      <c r="N79" s="128"/>
      <c r="O79" s="128"/>
      <c r="P79" s="285">
        <v>6</v>
      </c>
      <c r="Q79" s="274"/>
      <c r="R79" s="275"/>
      <c r="S79" s="191">
        <v>24910</v>
      </c>
    </row>
    <row r="80" spans="1:19" ht="24.75" customHeight="1">
      <c r="A80" s="207"/>
      <c r="B80" s="334"/>
      <c r="C80" s="348"/>
      <c r="D80" s="348"/>
      <c r="E80" s="166">
        <v>2022</v>
      </c>
      <c r="F80" s="127">
        <f t="shared" si="7"/>
        <v>14660076.5</v>
      </c>
      <c r="G80" s="127"/>
      <c r="H80" s="127"/>
      <c r="I80" s="127">
        <f>5015303.5+9644773</f>
        <v>14660076.5</v>
      </c>
      <c r="J80" s="127">
        <v>0</v>
      </c>
      <c r="K80" s="127">
        <v>0</v>
      </c>
      <c r="L80" s="349"/>
      <c r="M80" s="350"/>
      <c r="N80" s="128"/>
      <c r="O80" s="128"/>
      <c r="P80" s="285">
        <v>6</v>
      </c>
      <c r="Q80" s="274"/>
      <c r="R80" s="275"/>
      <c r="S80" s="150"/>
    </row>
    <row r="81" spans="1:19" ht="24.75" customHeight="1">
      <c r="A81" s="205" t="s">
        <v>171</v>
      </c>
      <c r="B81" s="327" t="s">
        <v>185</v>
      </c>
      <c r="C81" s="346" t="s">
        <v>76</v>
      </c>
      <c r="D81" s="346" t="s">
        <v>122</v>
      </c>
      <c r="E81" s="166">
        <v>2020</v>
      </c>
      <c r="F81" s="127">
        <f aca="true" t="shared" si="8" ref="F81:F86">I81+J81+K81</f>
        <v>43603</v>
      </c>
      <c r="G81" s="127"/>
      <c r="H81" s="127"/>
      <c r="I81" s="127">
        <v>43603</v>
      </c>
      <c r="J81" s="127">
        <v>0</v>
      </c>
      <c r="K81" s="127">
        <v>0</v>
      </c>
      <c r="L81" s="252" t="s">
        <v>187</v>
      </c>
      <c r="M81" s="263" t="s">
        <v>36</v>
      </c>
      <c r="N81" s="141"/>
      <c r="O81" s="141"/>
      <c r="P81" s="265">
        <v>100</v>
      </c>
      <c r="Q81" s="266"/>
      <c r="R81" s="266"/>
      <c r="S81" s="150"/>
    </row>
    <row r="82" spans="1:19" ht="24.75" customHeight="1">
      <c r="A82" s="206"/>
      <c r="B82" s="328"/>
      <c r="C82" s="347"/>
      <c r="D82" s="347"/>
      <c r="E82" s="166">
        <v>2021</v>
      </c>
      <c r="F82" s="127">
        <f t="shared" si="8"/>
        <v>416129</v>
      </c>
      <c r="G82" s="127"/>
      <c r="H82" s="127"/>
      <c r="I82" s="127">
        <v>416129</v>
      </c>
      <c r="J82" s="127">
        <v>0</v>
      </c>
      <c r="K82" s="127">
        <v>0</v>
      </c>
      <c r="L82" s="253"/>
      <c r="M82" s="264"/>
      <c r="N82" s="141"/>
      <c r="O82" s="141"/>
      <c r="P82" s="265">
        <v>100</v>
      </c>
      <c r="Q82" s="266"/>
      <c r="R82" s="266"/>
      <c r="S82" s="190" t="s">
        <v>178</v>
      </c>
    </row>
    <row r="83" spans="1:19" ht="24.75" customHeight="1">
      <c r="A83" s="207"/>
      <c r="B83" s="334"/>
      <c r="C83" s="348"/>
      <c r="D83" s="348"/>
      <c r="E83" s="166">
        <v>2022</v>
      </c>
      <c r="F83" s="127">
        <f t="shared" si="8"/>
        <v>416129</v>
      </c>
      <c r="G83" s="127"/>
      <c r="H83" s="127"/>
      <c r="I83" s="127">
        <v>416129</v>
      </c>
      <c r="J83" s="127">
        <v>0</v>
      </c>
      <c r="K83" s="127">
        <v>0</v>
      </c>
      <c r="L83" s="253"/>
      <c r="M83" s="264"/>
      <c r="N83" s="141"/>
      <c r="O83" s="141"/>
      <c r="P83" s="263">
        <v>100</v>
      </c>
      <c r="Q83" s="267"/>
      <c r="R83" s="267"/>
      <c r="S83" s="150"/>
    </row>
    <row r="84" spans="1:19" ht="24.75" customHeight="1">
      <c r="A84" s="205" t="s">
        <v>177</v>
      </c>
      <c r="B84" s="327" t="s">
        <v>165</v>
      </c>
      <c r="C84" s="346" t="s">
        <v>76</v>
      </c>
      <c r="D84" s="346" t="s">
        <v>122</v>
      </c>
      <c r="E84" s="166">
        <v>2020</v>
      </c>
      <c r="F84" s="127">
        <f t="shared" si="8"/>
        <v>1544386</v>
      </c>
      <c r="G84" s="127"/>
      <c r="H84" s="127"/>
      <c r="I84" s="127">
        <v>1544386</v>
      </c>
      <c r="J84" s="127">
        <v>0</v>
      </c>
      <c r="K84" s="127">
        <v>0</v>
      </c>
      <c r="L84" s="252" t="s">
        <v>186</v>
      </c>
      <c r="M84" s="229" t="s">
        <v>36</v>
      </c>
      <c r="N84" s="229"/>
      <c r="O84" s="229"/>
      <c r="P84" s="255">
        <v>100</v>
      </c>
      <c r="Q84" s="256"/>
      <c r="R84" s="256"/>
      <c r="S84" s="150"/>
    </row>
    <row r="85" spans="1:19" ht="24.75" customHeight="1">
      <c r="A85" s="206"/>
      <c r="B85" s="328"/>
      <c r="C85" s="347"/>
      <c r="D85" s="347"/>
      <c r="E85" s="166">
        <v>2021</v>
      </c>
      <c r="F85" s="127">
        <f t="shared" si="8"/>
        <v>1343004</v>
      </c>
      <c r="G85" s="127"/>
      <c r="H85" s="127"/>
      <c r="I85" s="127">
        <v>1343004</v>
      </c>
      <c r="J85" s="127">
        <v>0</v>
      </c>
      <c r="K85" s="127">
        <v>0</v>
      </c>
      <c r="L85" s="253"/>
      <c r="M85" s="230"/>
      <c r="N85" s="230"/>
      <c r="O85" s="230"/>
      <c r="P85" s="255">
        <v>100</v>
      </c>
      <c r="Q85" s="256"/>
      <c r="R85" s="256"/>
      <c r="S85" s="190" t="s">
        <v>135</v>
      </c>
    </row>
    <row r="86" spans="1:19" ht="24.75" customHeight="1">
      <c r="A86" s="207"/>
      <c r="B86" s="334"/>
      <c r="C86" s="348"/>
      <c r="D86" s="348"/>
      <c r="E86" s="166">
        <v>2022</v>
      </c>
      <c r="F86" s="127">
        <f t="shared" si="8"/>
        <v>1343004</v>
      </c>
      <c r="G86" s="127"/>
      <c r="H86" s="127"/>
      <c r="I86" s="127">
        <v>1343004</v>
      </c>
      <c r="J86" s="127">
        <v>0</v>
      </c>
      <c r="K86" s="127">
        <v>0</v>
      </c>
      <c r="L86" s="254"/>
      <c r="M86" s="231"/>
      <c r="N86" s="231"/>
      <c r="O86" s="231"/>
      <c r="P86" s="255">
        <v>100</v>
      </c>
      <c r="Q86" s="256"/>
      <c r="R86" s="256"/>
      <c r="S86" s="150"/>
    </row>
    <row r="87" spans="1:19" ht="24.75" customHeight="1">
      <c r="A87" s="205" t="s">
        <v>176</v>
      </c>
      <c r="B87" s="327" t="s">
        <v>172</v>
      </c>
      <c r="C87" s="346" t="s">
        <v>76</v>
      </c>
      <c r="D87" s="346" t="s">
        <v>122</v>
      </c>
      <c r="E87" s="166">
        <v>2020</v>
      </c>
      <c r="F87" s="126">
        <f t="shared" si="7"/>
        <v>2906295</v>
      </c>
      <c r="G87" s="126"/>
      <c r="H87" s="126"/>
      <c r="I87" s="126">
        <v>0</v>
      </c>
      <c r="J87" s="127">
        <v>2906295</v>
      </c>
      <c r="K87" s="127">
        <v>0</v>
      </c>
      <c r="L87" s="284" t="s">
        <v>173</v>
      </c>
      <c r="M87" s="270" t="s">
        <v>36</v>
      </c>
      <c r="N87" s="169"/>
      <c r="O87" s="169"/>
      <c r="P87" s="273">
        <v>100</v>
      </c>
      <c r="Q87" s="274"/>
      <c r="R87" s="275"/>
      <c r="S87" s="190">
        <v>71100</v>
      </c>
    </row>
    <row r="88" spans="1:19" ht="24.75" customHeight="1">
      <c r="A88" s="206"/>
      <c r="B88" s="257"/>
      <c r="C88" s="347"/>
      <c r="D88" s="347"/>
      <c r="E88" s="166">
        <v>2021</v>
      </c>
      <c r="F88" s="126">
        <f t="shared" si="7"/>
        <v>2527324</v>
      </c>
      <c r="G88" s="126"/>
      <c r="H88" s="126"/>
      <c r="I88" s="126">
        <v>0</v>
      </c>
      <c r="J88" s="127">
        <v>2527324</v>
      </c>
      <c r="K88" s="127">
        <v>0</v>
      </c>
      <c r="L88" s="257"/>
      <c r="M88" s="271"/>
      <c r="N88" s="169"/>
      <c r="O88" s="169"/>
      <c r="P88" s="273">
        <v>100</v>
      </c>
      <c r="Q88" s="274"/>
      <c r="R88" s="275"/>
      <c r="S88" s="150"/>
    </row>
    <row r="89" spans="1:19" ht="24.75" customHeight="1">
      <c r="A89" s="207"/>
      <c r="B89" s="258"/>
      <c r="C89" s="348"/>
      <c r="D89" s="348"/>
      <c r="E89" s="166">
        <v>2022</v>
      </c>
      <c r="F89" s="126">
        <f t="shared" si="7"/>
        <v>2527324</v>
      </c>
      <c r="G89" s="126"/>
      <c r="H89" s="126"/>
      <c r="I89" s="126">
        <v>0</v>
      </c>
      <c r="J89" s="127">
        <v>2527324</v>
      </c>
      <c r="K89" s="127">
        <v>0</v>
      </c>
      <c r="L89" s="258"/>
      <c r="M89" s="272"/>
      <c r="N89" s="149"/>
      <c r="O89" s="149"/>
      <c r="P89" s="273">
        <v>100</v>
      </c>
      <c r="Q89" s="274"/>
      <c r="R89" s="275"/>
      <c r="S89" s="150"/>
    </row>
    <row r="90" spans="1:18" ht="15">
      <c r="A90" s="351"/>
      <c r="B90" s="352" t="s">
        <v>41</v>
      </c>
      <c r="C90" s="351"/>
      <c r="D90" s="351"/>
      <c r="E90" s="168">
        <v>2020</v>
      </c>
      <c r="F90" s="129">
        <f>I90+J90+K90</f>
        <v>811530592.0699999</v>
      </c>
      <c r="G90" s="129" t="e">
        <f>G91+G92</f>
        <v>#REF!</v>
      </c>
      <c r="H90" s="129" t="e">
        <f>H91+H92</f>
        <v>#REF!</v>
      </c>
      <c r="I90" s="129">
        <f aca="true" t="shared" si="9" ref="I90:K92">I15+I33+I45+I54+I63</f>
        <v>232049048.07</v>
      </c>
      <c r="J90" s="129">
        <f t="shared" si="9"/>
        <v>579481544</v>
      </c>
      <c r="K90" s="129">
        <f t="shared" si="9"/>
        <v>0</v>
      </c>
      <c r="L90" s="353"/>
      <c r="M90" s="353"/>
      <c r="N90" s="353"/>
      <c r="O90" s="353"/>
      <c r="P90" s="353"/>
      <c r="Q90" s="353"/>
      <c r="R90" s="353"/>
    </row>
    <row r="91" spans="1:18" ht="15">
      <c r="A91" s="351"/>
      <c r="B91" s="352"/>
      <c r="C91" s="351"/>
      <c r="D91" s="351"/>
      <c r="E91" s="165">
        <v>2021</v>
      </c>
      <c r="F91" s="129">
        <f>I91+J91+K91</f>
        <v>804317701.1700001</v>
      </c>
      <c r="G91" s="3" t="e">
        <f>G16+G34+#REF!+#REF!</f>
        <v>#REF!</v>
      </c>
      <c r="H91" s="3" t="e">
        <f>H16+H34+#REF!+#REF!</f>
        <v>#REF!</v>
      </c>
      <c r="I91" s="129">
        <f t="shared" si="9"/>
        <v>225851044.17000002</v>
      </c>
      <c r="J91" s="129">
        <f t="shared" si="9"/>
        <v>578466657</v>
      </c>
      <c r="K91" s="129">
        <f t="shared" si="9"/>
        <v>0</v>
      </c>
      <c r="L91" s="353"/>
      <c r="M91" s="353"/>
      <c r="N91" s="353"/>
      <c r="O91" s="353"/>
      <c r="P91" s="353"/>
      <c r="Q91" s="353"/>
      <c r="R91" s="353"/>
    </row>
    <row r="92" spans="1:18" ht="15">
      <c r="A92" s="351"/>
      <c r="B92" s="352"/>
      <c r="C92" s="351"/>
      <c r="D92" s="351"/>
      <c r="E92" s="165">
        <v>2022</v>
      </c>
      <c r="F92" s="129">
        <f>I92+J92+K92</f>
        <v>817551066.15</v>
      </c>
      <c r="G92" s="3" t="e">
        <f>G17+G35+#REF!+#REF!</f>
        <v>#REF!</v>
      </c>
      <c r="H92" s="3" t="e">
        <f>H17+H35+#REF!+#REF!</f>
        <v>#REF!</v>
      </c>
      <c r="I92" s="129">
        <f t="shared" si="9"/>
        <v>217095509.15</v>
      </c>
      <c r="J92" s="129">
        <f t="shared" si="9"/>
        <v>600455557</v>
      </c>
      <c r="K92" s="129">
        <f t="shared" si="9"/>
        <v>0</v>
      </c>
      <c r="L92" s="353"/>
      <c r="M92" s="353"/>
      <c r="N92" s="353"/>
      <c r="O92" s="353"/>
      <c r="P92" s="353"/>
      <c r="Q92" s="353"/>
      <c r="R92" s="353"/>
    </row>
    <row r="93" spans="1:18" ht="15">
      <c r="A93" s="57"/>
      <c r="B93" s="57"/>
      <c r="C93" s="57"/>
      <c r="D93" s="57"/>
      <c r="E93" s="55"/>
      <c r="F93" s="59"/>
      <c r="G93" s="59" t="e">
        <f>+G90-#REF!-#REF!</f>
        <v>#REF!</v>
      </c>
      <c r="H93" s="59" t="e">
        <f>+H90-#REF!-#REF!</f>
        <v>#REF!</v>
      </c>
      <c r="I93" s="59"/>
      <c r="J93" s="59"/>
      <c r="K93" s="59"/>
      <c r="L93" s="55"/>
      <c r="M93" s="55"/>
      <c r="N93" s="55"/>
      <c r="O93" s="55"/>
      <c r="P93" s="55"/>
      <c r="Q93" s="55"/>
      <c r="R93" s="55"/>
    </row>
    <row r="94" spans="1:18" ht="15">
      <c r="A94" s="57"/>
      <c r="B94" s="57"/>
      <c r="C94" s="57"/>
      <c r="D94" s="57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8" ht="1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174"/>
      <c r="N95" s="55"/>
      <c r="O95" s="55"/>
      <c r="P95" s="55"/>
      <c r="Q95" s="55"/>
      <c r="R95" s="55"/>
    </row>
    <row r="96" spans="1:18" ht="15">
      <c r="A96" s="55"/>
      <c r="B96" s="55"/>
      <c r="C96" s="55"/>
      <c r="D96" s="55"/>
      <c r="E96" s="56"/>
      <c r="F96" s="354"/>
      <c r="G96" s="354"/>
      <c r="H96" s="354"/>
      <c r="I96" s="354"/>
      <c r="J96" s="354"/>
      <c r="K96" s="354"/>
      <c r="L96" s="55"/>
      <c r="M96" s="174"/>
      <c r="N96" s="55"/>
      <c r="O96" s="55"/>
      <c r="P96" s="55"/>
      <c r="Q96" s="55"/>
      <c r="R96" s="55"/>
    </row>
    <row r="97" spans="1:18" ht="15">
      <c r="A97" s="55"/>
      <c r="B97" s="55"/>
      <c r="C97" s="55"/>
      <c r="D97" s="55"/>
      <c r="E97" s="56"/>
      <c r="F97" s="56"/>
      <c r="G97" s="56"/>
      <c r="H97" s="56"/>
      <c r="I97" s="56"/>
      <c r="J97" s="56"/>
      <c r="K97" s="56"/>
      <c r="L97" s="55"/>
      <c r="M97" s="174"/>
      <c r="N97" s="55"/>
      <c r="O97" s="55"/>
      <c r="P97" s="55"/>
      <c r="Q97" s="55"/>
      <c r="R97" s="55"/>
    </row>
    <row r="98" spans="1:18" ht="15">
      <c r="A98" s="55"/>
      <c r="B98" s="55"/>
      <c r="C98" s="55"/>
      <c r="D98" s="55"/>
      <c r="E98" s="57"/>
      <c r="F98" s="355" t="s">
        <v>90</v>
      </c>
      <c r="G98" s="355"/>
      <c r="H98" s="355"/>
      <c r="I98" s="355"/>
      <c r="J98" s="355"/>
      <c r="K98" s="355"/>
      <c r="L98" s="55"/>
      <c r="M98" s="55"/>
      <c r="N98" s="55"/>
      <c r="O98" s="55"/>
      <c r="P98" s="55"/>
      <c r="Q98" s="55"/>
      <c r="R98" s="55"/>
    </row>
    <row r="99" spans="1:18" ht="1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</sheetData>
  <sheetProtection/>
  <mergeCells count="269">
    <mergeCell ref="P86:R86"/>
    <mergeCell ref="N84:N86"/>
    <mergeCell ref="O84:O86"/>
    <mergeCell ref="P82:R82"/>
    <mergeCell ref="P83:R83"/>
    <mergeCell ref="A84:A86"/>
    <mergeCell ref="B84:B86"/>
    <mergeCell ref="C84:C86"/>
    <mergeCell ref="D84:D86"/>
    <mergeCell ref="L84:L86"/>
    <mergeCell ref="M84:M86"/>
    <mergeCell ref="P84:R84"/>
    <mergeCell ref="P85:R85"/>
    <mergeCell ref="P89:R89"/>
    <mergeCell ref="V66:V68"/>
    <mergeCell ref="W69:Y71"/>
    <mergeCell ref="P81:R81"/>
    <mergeCell ref="P78:R78"/>
    <mergeCell ref="P79:R79"/>
    <mergeCell ref="P80:R80"/>
    <mergeCell ref="A81:A83"/>
    <mergeCell ref="B81:B83"/>
    <mergeCell ref="C81:C83"/>
    <mergeCell ref="D81:D83"/>
    <mergeCell ref="L81:L83"/>
    <mergeCell ref="M81:M83"/>
    <mergeCell ref="F96:K96"/>
    <mergeCell ref="F98:K98"/>
    <mergeCell ref="S24:V26"/>
    <mergeCell ref="V72:V74"/>
    <mergeCell ref="A87:A89"/>
    <mergeCell ref="B87:B89"/>
    <mergeCell ref="C87:C89"/>
    <mergeCell ref="D87:D89"/>
    <mergeCell ref="L87:L89"/>
    <mergeCell ref="M87:M89"/>
    <mergeCell ref="A90:A92"/>
    <mergeCell ref="B90:B92"/>
    <mergeCell ref="C90:C92"/>
    <mergeCell ref="D90:D92"/>
    <mergeCell ref="L90:R92"/>
    <mergeCell ref="P87:R87"/>
    <mergeCell ref="P88:R88"/>
    <mergeCell ref="M75:M77"/>
    <mergeCell ref="P75:R75"/>
    <mergeCell ref="P76:R76"/>
    <mergeCell ref="P77:R77"/>
    <mergeCell ref="A78:A80"/>
    <mergeCell ref="B78:B80"/>
    <mergeCell ref="C78:C80"/>
    <mergeCell ref="D78:D80"/>
    <mergeCell ref="L78:L80"/>
    <mergeCell ref="M78:M80"/>
    <mergeCell ref="P72:R72"/>
    <mergeCell ref="S72:S74"/>
    <mergeCell ref="T72:T74"/>
    <mergeCell ref="P73:R73"/>
    <mergeCell ref="P74:R74"/>
    <mergeCell ref="A75:A77"/>
    <mergeCell ref="B75:B77"/>
    <mergeCell ref="C75:C77"/>
    <mergeCell ref="D75:D77"/>
    <mergeCell ref="L75:L77"/>
    <mergeCell ref="A72:A74"/>
    <mergeCell ref="B72:B74"/>
    <mergeCell ref="C72:C74"/>
    <mergeCell ref="D72:D74"/>
    <mergeCell ref="L72:L74"/>
    <mergeCell ref="M72:M74"/>
    <mergeCell ref="P69:R69"/>
    <mergeCell ref="S69:S71"/>
    <mergeCell ref="T69:U71"/>
    <mergeCell ref="V69:V71"/>
    <mergeCell ref="P70:R70"/>
    <mergeCell ref="P71:R71"/>
    <mergeCell ref="A69:A71"/>
    <mergeCell ref="B69:B71"/>
    <mergeCell ref="C69:C71"/>
    <mergeCell ref="D69:D71"/>
    <mergeCell ref="L69:L71"/>
    <mergeCell ref="M69:M71"/>
    <mergeCell ref="P66:R66"/>
    <mergeCell ref="S66:S68"/>
    <mergeCell ref="N67:N68"/>
    <mergeCell ref="O67:O68"/>
    <mergeCell ref="P67:R67"/>
    <mergeCell ref="P68:R68"/>
    <mergeCell ref="A66:A68"/>
    <mergeCell ref="B66:B68"/>
    <mergeCell ref="C66:C68"/>
    <mergeCell ref="D66:D68"/>
    <mergeCell ref="L66:L68"/>
    <mergeCell ref="M66:M68"/>
    <mergeCell ref="P65:R65"/>
    <mergeCell ref="P61:R61"/>
    <mergeCell ref="P62:R62"/>
    <mergeCell ref="A63:A65"/>
    <mergeCell ref="B63:B65"/>
    <mergeCell ref="C63:C65"/>
    <mergeCell ref="D63:D65"/>
    <mergeCell ref="L63:L65"/>
    <mergeCell ref="M63:M65"/>
    <mergeCell ref="P63:R63"/>
    <mergeCell ref="P64:R64"/>
    <mergeCell ref="P57:R57"/>
    <mergeCell ref="P58:R58"/>
    <mergeCell ref="P59:R59"/>
    <mergeCell ref="A60:A62"/>
    <mergeCell ref="B60:B62"/>
    <mergeCell ref="C60:C62"/>
    <mergeCell ref="D60:D62"/>
    <mergeCell ref="L60:L62"/>
    <mergeCell ref="M60:M62"/>
    <mergeCell ref="P60:R60"/>
    <mergeCell ref="A57:A59"/>
    <mergeCell ref="B57:B59"/>
    <mergeCell ref="C57:C59"/>
    <mergeCell ref="D57:D59"/>
    <mergeCell ref="L57:L59"/>
    <mergeCell ref="M57:M59"/>
    <mergeCell ref="P53:R53"/>
    <mergeCell ref="A54:A56"/>
    <mergeCell ref="B54:B56"/>
    <mergeCell ref="C54:C56"/>
    <mergeCell ref="D54:D56"/>
    <mergeCell ref="L54:L56"/>
    <mergeCell ref="M54:M56"/>
    <mergeCell ref="P54:R54"/>
    <mergeCell ref="P55:R55"/>
    <mergeCell ref="P56:R56"/>
    <mergeCell ref="P49:R49"/>
    <mergeCell ref="P50:R50"/>
    <mergeCell ref="A51:A53"/>
    <mergeCell ref="B51:B53"/>
    <mergeCell ref="C51:C53"/>
    <mergeCell ref="D51:D53"/>
    <mergeCell ref="L51:L53"/>
    <mergeCell ref="M51:M53"/>
    <mergeCell ref="P51:R51"/>
    <mergeCell ref="P52:R52"/>
    <mergeCell ref="P45:R45"/>
    <mergeCell ref="P46:R46"/>
    <mergeCell ref="P47:R47"/>
    <mergeCell ref="A48:A50"/>
    <mergeCell ref="B48:B50"/>
    <mergeCell ref="C48:C50"/>
    <mergeCell ref="D48:D50"/>
    <mergeCell ref="L48:L50"/>
    <mergeCell ref="M48:M50"/>
    <mergeCell ref="P48:R48"/>
    <mergeCell ref="A45:A47"/>
    <mergeCell ref="B45:B47"/>
    <mergeCell ref="C45:C47"/>
    <mergeCell ref="D45:D47"/>
    <mergeCell ref="L45:L47"/>
    <mergeCell ref="M45:M47"/>
    <mergeCell ref="P41:R41"/>
    <mergeCell ref="A42:A44"/>
    <mergeCell ref="B42:B44"/>
    <mergeCell ref="C42:C44"/>
    <mergeCell ref="D42:D44"/>
    <mergeCell ref="L42:L44"/>
    <mergeCell ref="M42:M44"/>
    <mergeCell ref="P42:R42"/>
    <mergeCell ref="P43:R43"/>
    <mergeCell ref="P44:R44"/>
    <mergeCell ref="P37:R37"/>
    <mergeCell ref="P38:R38"/>
    <mergeCell ref="A39:A41"/>
    <mergeCell ref="B39:B41"/>
    <mergeCell ref="C39:C41"/>
    <mergeCell ref="D39:D41"/>
    <mergeCell ref="L39:L41"/>
    <mergeCell ref="M39:M41"/>
    <mergeCell ref="P39:R39"/>
    <mergeCell ref="P40:R40"/>
    <mergeCell ref="P35:R35"/>
    <mergeCell ref="A36:A38"/>
    <mergeCell ref="B36:B38"/>
    <mergeCell ref="C36:C38"/>
    <mergeCell ref="D36:D38"/>
    <mergeCell ref="L36:L38"/>
    <mergeCell ref="M36:M38"/>
    <mergeCell ref="N36:N38"/>
    <mergeCell ref="O36:O38"/>
    <mergeCell ref="P36:R36"/>
    <mergeCell ref="P31:R31"/>
    <mergeCell ref="P32:R32"/>
    <mergeCell ref="A33:A35"/>
    <mergeCell ref="B33:B35"/>
    <mergeCell ref="C33:C35"/>
    <mergeCell ref="D33:D35"/>
    <mergeCell ref="L33:L35"/>
    <mergeCell ref="M33:M35"/>
    <mergeCell ref="P33:R33"/>
    <mergeCell ref="P34:R34"/>
    <mergeCell ref="P27:R27"/>
    <mergeCell ref="P28:R28"/>
    <mergeCell ref="P29:R29"/>
    <mergeCell ref="A30:A32"/>
    <mergeCell ref="B30:B32"/>
    <mergeCell ref="C30:C32"/>
    <mergeCell ref="D30:D32"/>
    <mergeCell ref="L30:L32"/>
    <mergeCell ref="M30:M32"/>
    <mergeCell ref="P30:R30"/>
    <mergeCell ref="P24:R24"/>
    <mergeCell ref="P25:R25"/>
    <mergeCell ref="P26:R26"/>
    <mergeCell ref="A27:A29"/>
    <mergeCell ref="B27:B29"/>
    <mergeCell ref="C27:C29"/>
    <mergeCell ref="D27:D29"/>
    <mergeCell ref="L27:L29"/>
    <mergeCell ref="M27:M29"/>
    <mergeCell ref="A24:A26"/>
    <mergeCell ref="B24:B26"/>
    <mergeCell ref="C24:C26"/>
    <mergeCell ref="D24:D26"/>
    <mergeCell ref="L24:L26"/>
    <mergeCell ref="M24:M26"/>
    <mergeCell ref="M21:M23"/>
    <mergeCell ref="N21:N23"/>
    <mergeCell ref="O21:O23"/>
    <mergeCell ref="P21:R21"/>
    <mergeCell ref="P22:R22"/>
    <mergeCell ref="P23:R23"/>
    <mergeCell ref="N18:N20"/>
    <mergeCell ref="O18:O20"/>
    <mergeCell ref="P18:R18"/>
    <mergeCell ref="P19:R19"/>
    <mergeCell ref="P20:R20"/>
    <mergeCell ref="A21:A23"/>
    <mergeCell ref="B21:B23"/>
    <mergeCell ref="C21:C23"/>
    <mergeCell ref="D21:D23"/>
    <mergeCell ref="L21:L23"/>
    <mergeCell ref="A18:A20"/>
    <mergeCell ref="B18:B20"/>
    <mergeCell ref="C18:C20"/>
    <mergeCell ref="D18:D20"/>
    <mergeCell ref="L18:L20"/>
    <mergeCell ref="M18:M20"/>
    <mergeCell ref="A14:R14"/>
    <mergeCell ref="A15:A17"/>
    <mergeCell ref="B15:B17"/>
    <mergeCell ref="C15:C17"/>
    <mergeCell ref="D15:D17"/>
    <mergeCell ref="L15:L17"/>
    <mergeCell ref="M15:M17"/>
    <mergeCell ref="P15:R15"/>
    <mergeCell ref="P16:R16"/>
    <mergeCell ref="P17:R17"/>
    <mergeCell ref="F9:K10"/>
    <mergeCell ref="L9:L11"/>
    <mergeCell ref="M9:M11"/>
    <mergeCell ref="P9:R11"/>
    <mergeCell ref="P12:R12"/>
    <mergeCell ref="A13:R13"/>
    <mergeCell ref="L1:Q1"/>
    <mergeCell ref="L2:Q2"/>
    <mergeCell ref="L3:Q3"/>
    <mergeCell ref="A6:R7"/>
    <mergeCell ref="A8:R8"/>
    <mergeCell ref="A9:A11"/>
    <mergeCell ref="B9:B11"/>
    <mergeCell ref="C9:C11"/>
    <mergeCell ref="D9:D11"/>
    <mergeCell ref="E9:E11"/>
  </mergeCells>
  <printOptions horizontalCentered="1" verticalCentered="1"/>
  <pageMargins left="0.5905511811023623" right="0" top="0.1968503937007874" bottom="0.1968503937007874" header="0.31496062992125984" footer="0.31496062992125984"/>
  <pageSetup fitToHeight="2" horizontalDpi="600" verticalDpi="600" orientation="landscape" paperSize="9" scale="45" r:id="rId1"/>
  <rowBreaks count="1" manualBreakCount="1">
    <brk id="44" min="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view="pageBreakPreview" zoomScale="80" zoomScaleNormal="56" zoomScaleSheetLayoutView="80" zoomScalePageLayoutView="60" workbookViewId="0" topLeftCell="A7">
      <selection activeCell="H19" sqref="H19"/>
    </sheetView>
  </sheetViews>
  <sheetFormatPr defaultColWidth="9.140625" defaultRowHeight="15"/>
  <cols>
    <col min="1" max="1" width="7.00390625" style="0" customWidth="1"/>
    <col min="2" max="2" width="55.57421875" style="0" customWidth="1"/>
    <col min="3" max="3" width="16.00390625" style="0" customWidth="1"/>
    <col min="4" max="4" width="13.7109375" style="0" customWidth="1"/>
    <col min="5" max="5" width="18.57421875" style="0" customWidth="1"/>
    <col min="6" max="7" width="0" style="0" hidden="1" customWidth="1"/>
    <col min="8" max="8" width="16.57421875" style="0" customWidth="1"/>
    <col min="9" max="9" width="19.00390625" style="0" customWidth="1"/>
    <col min="10" max="10" width="17.140625" style="0" customWidth="1"/>
    <col min="11" max="11" width="42.28125" style="0" customWidth="1"/>
    <col min="12" max="12" width="15.8515625" style="0" customWidth="1"/>
    <col min="13" max="14" width="0" style="0" hidden="1" customWidth="1"/>
    <col min="15" max="15" width="14.8515625" style="0" customWidth="1"/>
    <col min="16" max="16" width="15.421875" style="0" customWidth="1"/>
    <col min="17" max="17" width="17.7109375" style="0" customWidth="1"/>
    <col min="18" max="18" width="16.57421875" style="0" customWidth="1"/>
  </cols>
  <sheetData>
    <row r="1" spans="1:17" ht="34.5" customHeight="1">
      <c r="A1" s="6"/>
      <c r="B1" s="7"/>
      <c r="C1" s="8"/>
      <c r="D1" s="9"/>
      <c r="E1" s="10"/>
      <c r="F1" s="11"/>
      <c r="G1" s="11"/>
      <c r="H1" s="12"/>
      <c r="I1" s="12"/>
      <c r="J1" s="12"/>
      <c r="K1" s="367" t="s">
        <v>72</v>
      </c>
      <c r="L1" s="367"/>
      <c r="M1" s="367"/>
      <c r="N1" s="367"/>
      <c r="O1" s="367"/>
      <c r="P1" s="367"/>
      <c r="Q1" s="367"/>
    </row>
    <row r="2" spans="1:17" ht="23.25" customHeight="1">
      <c r="A2" s="6"/>
      <c r="B2" s="7"/>
      <c r="C2" s="8"/>
      <c r="D2" s="9"/>
      <c r="E2" s="10"/>
      <c r="F2" s="11"/>
      <c r="G2" s="11"/>
      <c r="H2" s="12"/>
      <c r="I2" s="12"/>
      <c r="J2" s="12"/>
      <c r="K2" s="368" t="s">
        <v>77</v>
      </c>
      <c r="L2" s="368"/>
      <c r="M2" s="368"/>
      <c r="N2" s="368"/>
      <c r="O2" s="368"/>
      <c r="P2" s="368"/>
      <c r="Q2" s="368"/>
    </row>
    <row r="3" spans="1:17" ht="23.25" customHeight="1">
      <c r="A3" s="6"/>
      <c r="B3" s="7"/>
      <c r="C3" s="8"/>
      <c r="D3" s="9"/>
      <c r="E3" s="10"/>
      <c r="F3" s="11"/>
      <c r="G3" s="11"/>
      <c r="H3" s="12"/>
      <c r="I3" s="12"/>
      <c r="J3" s="12"/>
      <c r="K3" s="368"/>
      <c r="L3" s="368"/>
      <c r="M3" s="368"/>
      <c r="N3" s="368"/>
      <c r="O3" s="368"/>
      <c r="P3" s="368"/>
      <c r="Q3" s="368"/>
    </row>
    <row r="4" spans="1:17" ht="23.25" customHeight="1">
      <c r="A4" s="6"/>
      <c r="B4" s="7"/>
      <c r="C4" s="8"/>
      <c r="D4" s="9"/>
      <c r="E4" s="10"/>
      <c r="F4" s="11"/>
      <c r="G4" s="11"/>
      <c r="H4" s="12"/>
      <c r="I4" s="12"/>
      <c r="J4" s="12"/>
      <c r="K4" s="368"/>
      <c r="L4" s="368"/>
      <c r="M4" s="368"/>
      <c r="N4" s="368"/>
      <c r="O4" s="368"/>
      <c r="P4" s="368"/>
      <c r="Q4" s="368"/>
    </row>
    <row r="5" spans="1:17" ht="54" customHeight="1">
      <c r="A5" s="13"/>
      <c r="B5" s="14"/>
      <c r="C5" s="15"/>
      <c r="D5" s="16"/>
      <c r="E5" s="10"/>
      <c r="F5" s="17"/>
      <c r="G5" s="17"/>
      <c r="H5" s="18"/>
      <c r="I5" s="18"/>
      <c r="J5" s="18"/>
      <c r="K5" s="368"/>
      <c r="L5" s="368"/>
      <c r="M5" s="368"/>
      <c r="N5" s="368"/>
      <c r="O5" s="368"/>
      <c r="P5" s="368"/>
      <c r="Q5" s="368"/>
    </row>
    <row r="6" spans="1:17" ht="15">
      <c r="A6" s="369" t="s">
        <v>53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</row>
    <row r="7" spans="1:17" ht="15">
      <c r="A7" s="37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</row>
    <row r="8" spans="1:17" ht="29.25">
      <c r="A8" s="371" t="s">
        <v>54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</row>
    <row r="9" spans="1:17" ht="15.75" customHeight="1">
      <c r="A9" s="372" t="s">
        <v>8</v>
      </c>
      <c r="B9" s="375" t="s">
        <v>28</v>
      </c>
      <c r="C9" s="372" t="s">
        <v>27</v>
      </c>
      <c r="D9" s="372" t="s">
        <v>20</v>
      </c>
      <c r="E9" s="378" t="s">
        <v>32</v>
      </c>
      <c r="F9" s="379"/>
      <c r="G9" s="379"/>
      <c r="H9" s="379"/>
      <c r="I9" s="379"/>
      <c r="J9" s="380"/>
      <c r="K9" s="381" t="s">
        <v>26</v>
      </c>
      <c r="L9" s="382"/>
      <c r="M9" s="382"/>
      <c r="N9" s="382"/>
      <c r="O9" s="382"/>
      <c r="P9" s="382"/>
      <c r="Q9" s="383"/>
    </row>
    <row r="10" spans="1:17" ht="15.75" customHeight="1">
      <c r="A10" s="373"/>
      <c r="B10" s="376"/>
      <c r="C10" s="373"/>
      <c r="D10" s="373"/>
      <c r="E10" s="375" t="s">
        <v>5</v>
      </c>
      <c r="F10" s="387" t="s">
        <v>31</v>
      </c>
      <c r="G10" s="388"/>
      <c r="H10" s="388"/>
      <c r="I10" s="388"/>
      <c r="J10" s="389"/>
      <c r="K10" s="384"/>
      <c r="L10" s="385"/>
      <c r="M10" s="385"/>
      <c r="N10" s="385"/>
      <c r="O10" s="385"/>
      <c r="P10" s="385"/>
      <c r="Q10" s="386"/>
    </row>
    <row r="11" spans="1:17" ht="15">
      <c r="A11" s="374"/>
      <c r="B11" s="377"/>
      <c r="C11" s="374"/>
      <c r="D11" s="374"/>
      <c r="E11" s="377"/>
      <c r="F11" s="20" t="s">
        <v>29</v>
      </c>
      <c r="G11" s="20" t="s">
        <v>30</v>
      </c>
      <c r="H11" s="21" t="s">
        <v>56</v>
      </c>
      <c r="I11" s="21" t="s">
        <v>57</v>
      </c>
      <c r="J11" s="21" t="s">
        <v>78</v>
      </c>
      <c r="K11" s="22" t="s">
        <v>21</v>
      </c>
      <c r="L11" s="22" t="s">
        <v>33</v>
      </c>
      <c r="M11" s="22">
        <v>2014</v>
      </c>
      <c r="N11" s="22">
        <v>2015</v>
      </c>
      <c r="O11" s="22">
        <v>2018</v>
      </c>
      <c r="P11" s="22">
        <v>2019</v>
      </c>
      <c r="Q11" s="22">
        <v>2020</v>
      </c>
    </row>
    <row r="12" spans="1:17" ht="15">
      <c r="A12" s="23" t="s">
        <v>15</v>
      </c>
      <c r="B12" s="23" t="s">
        <v>9</v>
      </c>
      <c r="C12" s="23" t="s">
        <v>10</v>
      </c>
      <c r="D12" s="23" t="s">
        <v>11</v>
      </c>
      <c r="E12" s="23" t="s">
        <v>16</v>
      </c>
      <c r="F12" s="23" t="s">
        <v>16</v>
      </c>
      <c r="G12" s="23" t="s">
        <v>17</v>
      </c>
      <c r="H12" s="24" t="s">
        <v>17</v>
      </c>
      <c r="I12" s="24" t="s">
        <v>18</v>
      </c>
      <c r="J12" s="24" t="s">
        <v>19</v>
      </c>
      <c r="K12" s="23" t="s">
        <v>22</v>
      </c>
      <c r="L12" s="23" t="s">
        <v>23</v>
      </c>
      <c r="M12" s="23" t="s">
        <v>23</v>
      </c>
      <c r="N12" s="23" t="s">
        <v>24</v>
      </c>
      <c r="O12" s="23" t="s">
        <v>24</v>
      </c>
      <c r="P12" s="23" t="s">
        <v>25</v>
      </c>
      <c r="Q12" s="23" t="s">
        <v>67</v>
      </c>
    </row>
    <row r="13" spans="1:17" ht="15.75">
      <c r="A13" s="390" t="s">
        <v>92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2"/>
    </row>
    <row r="14" spans="1:17" ht="15.75" customHeight="1">
      <c r="A14" s="390" t="s">
        <v>93</v>
      </c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2"/>
    </row>
    <row r="15" spans="1:17" ht="19.5" customHeight="1">
      <c r="A15" s="393" t="s">
        <v>0</v>
      </c>
      <c r="B15" s="396" t="s">
        <v>94</v>
      </c>
      <c r="C15" s="399" t="s">
        <v>95</v>
      </c>
      <c r="D15" s="25" t="s">
        <v>13</v>
      </c>
      <c r="E15" s="80">
        <f>H15+I15+J15</f>
        <v>115182018</v>
      </c>
      <c r="F15" s="80" t="e">
        <f>SUM(F16:F17)</f>
        <v>#REF!</v>
      </c>
      <c r="G15" s="80" t="e">
        <f>SUM(G16:G17)</f>
        <v>#REF!</v>
      </c>
      <c r="H15" s="80">
        <f>H17+H16</f>
        <v>38735490</v>
      </c>
      <c r="I15" s="102">
        <f>I16+I17</f>
        <v>38223264</v>
      </c>
      <c r="J15" s="63">
        <f>J16+J17</f>
        <v>38223264</v>
      </c>
      <c r="K15" s="401" t="s">
        <v>99</v>
      </c>
      <c r="L15" s="404" t="s">
        <v>100</v>
      </c>
      <c r="M15" s="26"/>
      <c r="N15" s="26"/>
      <c r="O15" s="407">
        <v>9137</v>
      </c>
      <c r="P15" s="407">
        <v>9137</v>
      </c>
      <c r="Q15" s="407">
        <v>9137</v>
      </c>
    </row>
    <row r="16" spans="1:17" ht="18" customHeight="1">
      <c r="A16" s="394"/>
      <c r="B16" s="397"/>
      <c r="C16" s="399"/>
      <c r="D16" s="25" t="s">
        <v>7</v>
      </c>
      <c r="E16" s="80">
        <f>H16+I16+J16</f>
        <v>38223</v>
      </c>
      <c r="F16" s="80" t="e">
        <f>#REF!+#REF!+#REF!+#REF!</f>
        <v>#REF!</v>
      </c>
      <c r="G16" s="80" t="e">
        <f>#REF!+#REF!+#REF!+#REF!</f>
        <v>#REF!</v>
      </c>
      <c r="H16" s="80">
        <f aca="true" t="shared" si="0" ref="H16:J17">H18+H20</f>
        <v>38223</v>
      </c>
      <c r="I16" s="80">
        <f t="shared" si="0"/>
        <v>0</v>
      </c>
      <c r="J16" s="80">
        <f t="shared" si="0"/>
        <v>0</v>
      </c>
      <c r="K16" s="402"/>
      <c r="L16" s="405"/>
      <c r="M16" s="28"/>
      <c r="N16" s="28"/>
      <c r="O16" s="408"/>
      <c r="P16" s="408"/>
      <c r="Q16" s="408"/>
    </row>
    <row r="17" spans="1:17" ht="56.25" customHeight="1">
      <c r="A17" s="395"/>
      <c r="B17" s="398"/>
      <c r="C17" s="400"/>
      <c r="D17" s="25" t="s">
        <v>6</v>
      </c>
      <c r="E17" s="80">
        <f>H17+I17+J17</f>
        <v>115143795</v>
      </c>
      <c r="F17" s="80" t="e">
        <f>#REF!+#REF!+#REF!</f>
        <v>#REF!</v>
      </c>
      <c r="G17" s="80" t="e">
        <f>#REF!+#REF!+#REF!</f>
        <v>#REF!</v>
      </c>
      <c r="H17" s="80">
        <f>H19+H21</f>
        <v>38697267</v>
      </c>
      <c r="I17" s="80">
        <f t="shared" si="0"/>
        <v>38223264</v>
      </c>
      <c r="J17" s="80">
        <f t="shared" si="0"/>
        <v>38223264</v>
      </c>
      <c r="K17" s="403"/>
      <c r="L17" s="406"/>
      <c r="M17" s="29"/>
      <c r="N17" s="29"/>
      <c r="O17" s="409"/>
      <c r="P17" s="409"/>
      <c r="Q17" s="409"/>
    </row>
    <row r="18" spans="1:17" ht="23.25" customHeight="1" hidden="1">
      <c r="A18" s="410" t="s">
        <v>45</v>
      </c>
      <c r="B18" s="411" t="s">
        <v>96</v>
      </c>
      <c r="C18" s="410" t="s">
        <v>98</v>
      </c>
      <c r="D18" s="30" t="s">
        <v>7</v>
      </c>
      <c r="E18" s="64">
        <f>+H18+I18+J18</f>
        <v>0</v>
      </c>
      <c r="F18" s="64"/>
      <c r="G18" s="64"/>
      <c r="H18" s="81"/>
      <c r="I18" s="83"/>
      <c r="J18" s="81"/>
      <c r="K18" s="413" t="s">
        <v>101</v>
      </c>
      <c r="L18" s="415" t="s">
        <v>102</v>
      </c>
      <c r="M18" s="415"/>
      <c r="N18" s="415"/>
      <c r="O18" s="415">
        <v>11</v>
      </c>
      <c r="P18" s="415">
        <v>11</v>
      </c>
      <c r="Q18" s="415">
        <v>11</v>
      </c>
    </row>
    <row r="19" spans="1:17" ht="39" customHeight="1">
      <c r="A19" s="399"/>
      <c r="B19" s="412"/>
      <c r="C19" s="400"/>
      <c r="D19" s="31" t="s">
        <v>6</v>
      </c>
      <c r="E19" s="64">
        <f>+H19+I19+J19</f>
        <v>115105572</v>
      </c>
      <c r="F19" s="77"/>
      <c r="G19" s="77"/>
      <c r="H19" s="77">
        <v>38659044</v>
      </c>
      <c r="I19" s="100">
        <v>38223264</v>
      </c>
      <c r="J19" s="77">
        <v>38223264</v>
      </c>
      <c r="K19" s="414"/>
      <c r="L19" s="416"/>
      <c r="M19" s="416"/>
      <c r="N19" s="416"/>
      <c r="O19" s="416"/>
      <c r="P19" s="416"/>
      <c r="Q19" s="416"/>
    </row>
    <row r="20" spans="1:17" ht="32.25" customHeight="1">
      <c r="A20" s="410" t="s">
        <v>46</v>
      </c>
      <c r="B20" s="411" t="s">
        <v>97</v>
      </c>
      <c r="C20" s="424" t="s">
        <v>98</v>
      </c>
      <c r="D20" s="30" t="s">
        <v>7</v>
      </c>
      <c r="E20" s="64">
        <f>+H20+I20+J20</f>
        <v>38223</v>
      </c>
      <c r="F20" s="64"/>
      <c r="G20" s="64"/>
      <c r="H20" s="64">
        <v>38223</v>
      </c>
      <c r="I20" s="64">
        <v>0</v>
      </c>
      <c r="J20" s="64">
        <v>0</v>
      </c>
      <c r="K20" s="413"/>
      <c r="L20" s="415" t="s">
        <v>88</v>
      </c>
      <c r="M20" s="415"/>
      <c r="N20" s="415"/>
      <c r="O20" s="415">
        <v>0</v>
      </c>
      <c r="P20" s="415">
        <v>0</v>
      </c>
      <c r="Q20" s="415">
        <v>0</v>
      </c>
    </row>
    <row r="21" spans="1:17" ht="32.25" customHeight="1">
      <c r="A21" s="399"/>
      <c r="B21" s="417"/>
      <c r="C21" s="425"/>
      <c r="D21" s="30" t="s">
        <v>6</v>
      </c>
      <c r="E21" s="64">
        <f>+H21+I21+J21</f>
        <v>38223</v>
      </c>
      <c r="F21" s="64"/>
      <c r="G21" s="64"/>
      <c r="H21" s="64">
        <v>38223</v>
      </c>
      <c r="I21" s="64">
        <v>0</v>
      </c>
      <c r="J21" s="64">
        <v>0</v>
      </c>
      <c r="K21" s="414"/>
      <c r="L21" s="416"/>
      <c r="M21" s="416"/>
      <c r="N21" s="416"/>
      <c r="O21" s="416"/>
      <c r="P21" s="416"/>
      <c r="Q21" s="416"/>
    </row>
    <row r="22" spans="1:17" ht="27" customHeight="1">
      <c r="A22" s="418" t="s">
        <v>1</v>
      </c>
      <c r="B22" s="396" t="s">
        <v>103</v>
      </c>
      <c r="C22" s="393" t="s">
        <v>107</v>
      </c>
      <c r="D22" s="25" t="s">
        <v>13</v>
      </c>
      <c r="E22" s="80">
        <f>H22+I22+J22</f>
        <v>77856391</v>
      </c>
      <c r="F22" s="80" t="e">
        <f>SUM(F23:F24)</f>
        <v>#REF!</v>
      </c>
      <c r="G22" s="80" t="e">
        <f>SUM(G23:G24)</f>
        <v>#REF!</v>
      </c>
      <c r="H22" s="80">
        <f>H23+H24</f>
        <v>27225265</v>
      </c>
      <c r="I22" s="65">
        <f>I23+I24</f>
        <v>25315563</v>
      </c>
      <c r="J22" s="80">
        <f>J23+J24</f>
        <v>25315563</v>
      </c>
      <c r="K22" s="401" t="s">
        <v>105</v>
      </c>
      <c r="L22" s="404" t="s">
        <v>36</v>
      </c>
      <c r="M22" s="32"/>
      <c r="N22" s="32"/>
      <c r="O22" s="421" t="s">
        <v>106</v>
      </c>
      <c r="P22" s="421" t="s">
        <v>106</v>
      </c>
      <c r="Q22" s="421" t="s">
        <v>106</v>
      </c>
    </row>
    <row r="23" spans="1:17" ht="24" customHeight="1">
      <c r="A23" s="419"/>
      <c r="B23" s="397"/>
      <c r="C23" s="394"/>
      <c r="D23" s="25" t="s">
        <v>6</v>
      </c>
      <c r="E23" s="80">
        <f>H23+I23+J23</f>
        <v>77240323</v>
      </c>
      <c r="F23" s="80" t="e">
        <f>F25+F43+#REF!+#REF!</f>
        <v>#REF!</v>
      </c>
      <c r="G23" s="80" t="e">
        <f>G25+G43+#REF!+#REF!</f>
        <v>#REF!</v>
      </c>
      <c r="H23" s="80">
        <f>H27+H25</f>
        <v>26609197</v>
      </c>
      <c r="I23" s="65">
        <f>I27+I25</f>
        <v>25315563</v>
      </c>
      <c r="J23" s="80">
        <f>J27+J25</f>
        <v>25315563</v>
      </c>
      <c r="K23" s="402"/>
      <c r="L23" s="405"/>
      <c r="M23" s="34"/>
      <c r="N23" s="34"/>
      <c r="O23" s="422"/>
      <c r="P23" s="422"/>
      <c r="Q23" s="422"/>
    </row>
    <row r="24" spans="1:17" ht="22.5" customHeight="1">
      <c r="A24" s="420"/>
      <c r="B24" s="398"/>
      <c r="C24" s="395"/>
      <c r="D24" s="25" t="s">
        <v>7</v>
      </c>
      <c r="E24" s="80">
        <f>H24+I24+J24</f>
        <v>616068</v>
      </c>
      <c r="F24" s="80" t="e">
        <f>#REF!+#REF!+F44+#REF!</f>
        <v>#REF!</v>
      </c>
      <c r="G24" s="80" t="e">
        <f>#REF!+#REF!+G44+#REF!</f>
        <v>#REF!</v>
      </c>
      <c r="H24" s="80">
        <f>H28</f>
        <v>616068</v>
      </c>
      <c r="I24" s="66">
        <f>I26</f>
        <v>0</v>
      </c>
      <c r="J24" s="66">
        <f>J26</f>
        <v>0</v>
      </c>
      <c r="K24" s="403"/>
      <c r="L24" s="406"/>
      <c r="M24" s="35"/>
      <c r="N24" s="35"/>
      <c r="O24" s="423"/>
      <c r="P24" s="423"/>
      <c r="Q24" s="423"/>
    </row>
    <row r="25" spans="1:17" ht="31.5" customHeight="1">
      <c r="A25" s="372" t="s">
        <v>48</v>
      </c>
      <c r="B25" s="411" t="s">
        <v>104</v>
      </c>
      <c r="C25" s="426" t="s">
        <v>107</v>
      </c>
      <c r="D25" s="31" t="s">
        <v>6</v>
      </c>
      <c r="E25" s="64">
        <f>H25+I25+J25</f>
        <v>76624255</v>
      </c>
      <c r="F25" s="64">
        <v>190951400</v>
      </c>
      <c r="G25" s="64">
        <v>209574800</v>
      </c>
      <c r="H25" s="77">
        <v>25993129</v>
      </c>
      <c r="I25" s="100">
        <v>25315563</v>
      </c>
      <c r="J25" s="101">
        <v>25315563</v>
      </c>
      <c r="K25" s="413" t="s">
        <v>108</v>
      </c>
      <c r="L25" s="415" t="s">
        <v>40</v>
      </c>
      <c r="M25" s="36"/>
      <c r="N25" s="36"/>
      <c r="O25" s="428">
        <v>0</v>
      </c>
      <c r="P25" s="415">
        <v>0</v>
      </c>
      <c r="Q25" s="415">
        <v>0</v>
      </c>
    </row>
    <row r="26" spans="1:17" ht="39" customHeight="1" hidden="1">
      <c r="A26" s="374"/>
      <c r="B26" s="417"/>
      <c r="C26" s="427"/>
      <c r="D26" s="31" t="s">
        <v>6</v>
      </c>
      <c r="E26" s="77">
        <f>H26+I26+J26</f>
        <v>0</v>
      </c>
      <c r="F26" s="77"/>
      <c r="G26" s="77"/>
      <c r="H26" s="77"/>
      <c r="I26" s="77"/>
      <c r="J26" s="77"/>
      <c r="K26" s="414"/>
      <c r="L26" s="416"/>
      <c r="M26" s="36"/>
      <c r="N26" s="36"/>
      <c r="O26" s="429"/>
      <c r="P26" s="416"/>
      <c r="Q26" s="416"/>
    </row>
    <row r="27" spans="1:17" ht="42" customHeight="1">
      <c r="A27" s="372" t="s">
        <v>49</v>
      </c>
      <c r="B27" s="479" t="s">
        <v>97</v>
      </c>
      <c r="C27" s="426" t="s">
        <v>107</v>
      </c>
      <c r="D27" s="30" t="s">
        <v>6</v>
      </c>
      <c r="E27" s="64">
        <f aca="true" t="shared" si="1" ref="E27:E38">H27+I27+J27</f>
        <v>616068</v>
      </c>
      <c r="F27" s="64"/>
      <c r="G27" s="64"/>
      <c r="H27" s="64">
        <v>616068</v>
      </c>
      <c r="I27" s="64">
        <v>0</v>
      </c>
      <c r="J27" s="64">
        <v>0</v>
      </c>
      <c r="K27" s="40"/>
      <c r="L27" s="41"/>
      <c r="M27" s="41"/>
      <c r="N27" s="41"/>
      <c r="O27" s="41"/>
      <c r="P27" s="41"/>
      <c r="Q27" s="41"/>
    </row>
    <row r="28" spans="1:17" ht="37.5" customHeight="1">
      <c r="A28" s="374"/>
      <c r="B28" s="480"/>
      <c r="C28" s="427"/>
      <c r="D28" s="30" t="s">
        <v>7</v>
      </c>
      <c r="E28" s="64">
        <f t="shared" si="1"/>
        <v>616068</v>
      </c>
      <c r="F28" s="64"/>
      <c r="G28" s="64"/>
      <c r="H28" s="64">
        <v>616068</v>
      </c>
      <c r="I28" s="64">
        <v>0</v>
      </c>
      <c r="J28" s="64">
        <v>0</v>
      </c>
      <c r="K28" s="40"/>
      <c r="L28" s="41"/>
      <c r="M28" s="92"/>
      <c r="N28" s="92"/>
      <c r="O28" s="93"/>
      <c r="P28" s="93"/>
      <c r="Q28" s="93"/>
    </row>
    <row r="29" spans="1:17" ht="22.5" customHeight="1" hidden="1">
      <c r="A29" s="418" t="s">
        <v>2</v>
      </c>
      <c r="B29" s="476" t="s">
        <v>85</v>
      </c>
      <c r="C29" s="430" t="s">
        <v>73</v>
      </c>
      <c r="D29" s="25" t="s">
        <v>13</v>
      </c>
      <c r="E29" s="64">
        <f aca="true" t="shared" si="2" ref="E29:J29">E30+E31</f>
        <v>0</v>
      </c>
      <c r="F29" s="64">
        <f t="shared" si="2"/>
        <v>0</v>
      </c>
      <c r="G29" s="64">
        <f t="shared" si="2"/>
        <v>0</v>
      </c>
      <c r="H29" s="81">
        <f t="shared" si="2"/>
        <v>0</v>
      </c>
      <c r="I29" s="81">
        <f t="shared" si="2"/>
        <v>0</v>
      </c>
      <c r="J29" s="81">
        <f t="shared" si="2"/>
        <v>0</v>
      </c>
      <c r="K29" s="40"/>
      <c r="L29" s="41"/>
      <c r="M29" s="92"/>
      <c r="N29" s="92"/>
      <c r="O29" s="93"/>
      <c r="P29" s="93"/>
      <c r="Q29" s="93"/>
    </row>
    <row r="30" spans="1:17" ht="35.25" customHeight="1" hidden="1">
      <c r="A30" s="419"/>
      <c r="B30" s="477"/>
      <c r="C30" s="431"/>
      <c r="D30" s="25" t="s">
        <v>6</v>
      </c>
      <c r="E30" s="80">
        <f t="shared" si="1"/>
        <v>0</v>
      </c>
      <c r="F30" s="80"/>
      <c r="G30" s="80"/>
      <c r="H30" s="82"/>
      <c r="I30" s="82"/>
      <c r="J30" s="82"/>
      <c r="K30" s="43" t="s">
        <v>69</v>
      </c>
      <c r="L30" s="44" t="s">
        <v>36</v>
      </c>
      <c r="M30" s="45"/>
      <c r="N30" s="45"/>
      <c r="O30" s="46" t="s">
        <v>71</v>
      </c>
      <c r="P30" s="46" t="s">
        <v>71</v>
      </c>
      <c r="Q30" s="46" t="s">
        <v>71</v>
      </c>
    </row>
    <row r="31" spans="1:17" ht="25.5" customHeight="1" hidden="1">
      <c r="A31" s="420"/>
      <c r="B31" s="478"/>
      <c r="C31" s="432"/>
      <c r="D31" s="25" t="s">
        <v>7</v>
      </c>
      <c r="E31" s="80">
        <f>E34</f>
        <v>0</v>
      </c>
      <c r="F31" s="80">
        <f>F34</f>
        <v>0</v>
      </c>
      <c r="G31" s="80">
        <f>G34</f>
        <v>0</v>
      </c>
      <c r="H31" s="82"/>
      <c r="I31" s="82"/>
      <c r="J31" s="82"/>
      <c r="K31" s="88"/>
      <c r="L31" s="89"/>
      <c r="M31" s="90"/>
      <c r="N31" s="90"/>
      <c r="O31" s="91"/>
      <c r="P31" s="91"/>
      <c r="Q31" s="91"/>
    </row>
    <row r="32" spans="1:17" ht="54" customHeight="1" hidden="1">
      <c r="A32" s="37" t="s">
        <v>50</v>
      </c>
      <c r="B32" s="84" t="s">
        <v>14</v>
      </c>
      <c r="C32" s="39" t="s">
        <v>73</v>
      </c>
      <c r="D32" s="30" t="s">
        <v>6</v>
      </c>
      <c r="E32" s="64">
        <f t="shared" si="1"/>
        <v>0</v>
      </c>
      <c r="F32" s="64"/>
      <c r="G32" s="64"/>
      <c r="H32" s="81"/>
      <c r="I32" s="81"/>
      <c r="J32" s="81"/>
      <c r="K32" s="62" t="s">
        <v>64</v>
      </c>
      <c r="L32" s="79" t="s">
        <v>65</v>
      </c>
      <c r="M32" s="79">
        <v>1550</v>
      </c>
      <c r="N32" s="79">
        <v>1700</v>
      </c>
      <c r="O32" s="76">
        <v>8421256</v>
      </c>
      <c r="P32" s="76">
        <v>8421256</v>
      </c>
      <c r="Q32" s="76">
        <v>8421256</v>
      </c>
    </row>
    <row r="33" spans="1:17" ht="36.75" customHeight="1" hidden="1">
      <c r="A33" s="372" t="s">
        <v>51</v>
      </c>
      <c r="B33" s="474" t="s">
        <v>91</v>
      </c>
      <c r="C33" s="426" t="s">
        <v>73</v>
      </c>
      <c r="D33" s="31" t="s">
        <v>6</v>
      </c>
      <c r="E33" s="64">
        <f t="shared" si="1"/>
        <v>0</v>
      </c>
      <c r="F33" s="78"/>
      <c r="G33" s="78"/>
      <c r="H33" s="99"/>
      <c r="I33" s="99"/>
      <c r="J33" s="99"/>
      <c r="K33" s="62"/>
      <c r="L33" s="79"/>
      <c r="M33" s="85"/>
      <c r="N33" s="85"/>
      <c r="O33" s="86"/>
      <c r="P33" s="86"/>
      <c r="Q33" s="86"/>
    </row>
    <row r="34" spans="1:17" ht="33.75" customHeight="1" hidden="1">
      <c r="A34" s="374"/>
      <c r="B34" s="475"/>
      <c r="C34" s="427"/>
      <c r="D34" s="30" t="s">
        <v>7</v>
      </c>
      <c r="E34" s="64">
        <f t="shared" si="1"/>
        <v>0</v>
      </c>
      <c r="F34" s="64"/>
      <c r="G34" s="64"/>
      <c r="H34" s="81"/>
      <c r="I34" s="99"/>
      <c r="J34" s="99"/>
      <c r="K34" s="62"/>
      <c r="L34" s="79"/>
      <c r="M34" s="85"/>
      <c r="N34" s="85"/>
      <c r="O34" s="86"/>
      <c r="P34" s="86"/>
      <c r="Q34" s="86"/>
    </row>
    <row r="35" spans="1:17" ht="83.25" customHeight="1" hidden="1">
      <c r="A35" s="87" t="s">
        <v>3</v>
      </c>
      <c r="B35" s="94" t="s">
        <v>86</v>
      </c>
      <c r="C35" s="97" t="s">
        <v>44</v>
      </c>
      <c r="D35" s="67" t="s">
        <v>6</v>
      </c>
      <c r="E35" s="67">
        <f t="shared" si="1"/>
        <v>0</v>
      </c>
      <c r="F35" s="95"/>
      <c r="G35" s="95"/>
      <c r="H35" s="95">
        <f>H36</f>
        <v>0</v>
      </c>
      <c r="I35" s="96">
        <f>I36</f>
        <v>0</v>
      </c>
      <c r="J35" s="96">
        <f>J36</f>
        <v>0</v>
      </c>
      <c r="K35" s="43" t="s">
        <v>69</v>
      </c>
      <c r="L35" s="44" t="s">
        <v>36</v>
      </c>
      <c r="M35" s="45"/>
      <c r="N35" s="45"/>
      <c r="O35" s="46" t="s">
        <v>71</v>
      </c>
      <c r="P35" s="46" t="s">
        <v>71</v>
      </c>
      <c r="Q35" s="46" t="s">
        <v>71</v>
      </c>
    </row>
    <row r="36" spans="1:18" ht="90" customHeight="1" hidden="1">
      <c r="A36" s="37" t="s">
        <v>52</v>
      </c>
      <c r="B36" s="84" t="s">
        <v>59</v>
      </c>
      <c r="C36" s="98" t="s">
        <v>44</v>
      </c>
      <c r="D36" s="64" t="s">
        <v>6</v>
      </c>
      <c r="E36" s="64">
        <f t="shared" si="1"/>
        <v>0</v>
      </c>
      <c r="F36" s="81"/>
      <c r="G36" s="81"/>
      <c r="H36" s="81"/>
      <c r="I36" s="81"/>
      <c r="J36" s="81"/>
      <c r="K36" s="47" t="s">
        <v>58</v>
      </c>
      <c r="L36" s="79" t="s">
        <v>66</v>
      </c>
      <c r="M36" s="79"/>
      <c r="N36" s="79"/>
      <c r="O36" s="79" t="s">
        <v>89</v>
      </c>
      <c r="P36" s="79" t="s">
        <v>89</v>
      </c>
      <c r="Q36" s="79" t="s">
        <v>89</v>
      </c>
      <c r="R36" s="58"/>
    </row>
    <row r="37" spans="1:17" ht="29.25" customHeight="1" hidden="1">
      <c r="A37" s="418" t="s">
        <v>4</v>
      </c>
      <c r="B37" s="396" t="s">
        <v>87</v>
      </c>
      <c r="C37" s="430" t="s">
        <v>74</v>
      </c>
      <c r="D37" s="25" t="s">
        <v>13</v>
      </c>
      <c r="E37" s="80">
        <f>H37+I37+J37</f>
        <v>0</v>
      </c>
      <c r="F37" s="68"/>
      <c r="G37" s="68"/>
      <c r="H37" s="69">
        <f>H39+H38</f>
        <v>0</v>
      </c>
      <c r="I37" s="69">
        <f>I39+I38</f>
        <v>0</v>
      </c>
      <c r="J37" s="69">
        <f>J39+J38</f>
        <v>0</v>
      </c>
      <c r="K37" s="433" t="s">
        <v>69</v>
      </c>
      <c r="L37" s="435" t="s">
        <v>36</v>
      </c>
      <c r="M37" s="48"/>
      <c r="N37" s="48"/>
      <c r="O37" s="407" t="s">
        <v>71</v>
      </c>
      <c r="P37" s="404" t="s">
        <v>71</v>
      </c>
      <c r="Q37" s="404" t="s">
        <v>71</v>
      </c>
    </row>
    <row r="38" spans="1:17" ht="19.5" customHeight="1" hidden="1">
      <c r="A38" s="419"/>
      <c r="B38" s="397"/>
      <c r="C38" s="431"/>
      <c r="D38" s="25" t="s">
        <v>7</v>
      </c>
      <c r="E38" s="80">
        <f t="shared" si="1"/>
        <v>0</v>
      </c>
      <c r="F38" s="68"/>
      <c r="G38" s="68"/>
      <c r="H38" s="69">
        <f>H42+H47</f>
        <v>0</v>
      </c>
      <c r="I38" s="80">
        <f>I42+I47</f>
        <v>0</v>
      </c>
      <c r="J38" s="69">
        <f>J42+J47</f>
        <v>0</v>
      </c>
      <c r="K38" s="434"/>
      <c r="L38" s="436"/>
      <c r="M38" s="49"/>
      <c r="N38" s="49"/>
      <c r="O38" s="408"/>
      <c r="P38" s="405"/>
      <c r="Q38" s="405"/>
    </row>
    <row r="39" spans="1:17" ht="19.5" customHeight="1" hidden="1">
      <c r="A39" s="419"/>
      <c r="B39" s="397"/>
      <c r="C39" s="431"/>
      <c r="D39" s="437" t="s">
        <v>6</v>
      </c>
      <c r="E39" s="439">
        <f>H39+I39+J39</f>
        <v>0</v>
      </c>
      <c r="F39" s="80"/>
      <c r="G39" s="80"/>
      <c r="H39" s="439">
        <f>H46</f>
        <v>0</v>
      </c>
      <c r="I39" s="439">
        <f>I46</f>
        <v>0</v>
      </c>
      <c r="J39" s="439">
        <f>J46</f>
        <v>0</v>
      </c>
      <c r="K39" s="434"/>
      <c r="L39" s="436"/>
      <c r="M39" s="49"/>
      <c r="N39" s="49"/>
      <c r="O39" s="409"/>
      <c r="P39" s="406"/>
      <c r="Q39" s="406"/>
    </row>
    <row r="40" spans="1:17" ht="15" customHeight="1" hidden="1">
      <c r="A40" s="33" t="s">
        <v>60</v>
      </c>
      <c r="B40" s="398"/>
      <c r="C40" s="432"/>
      <c r="D40" s="438"/>
      <c r="E40" s="440"/>
      <c r="F40" s="80"/>
      <c r="G40" s="80"/>
      <c r="H40" s="440"/>
      <c r="I40" s="440"/>
      <c r="J40" s="440"/>
      <c r="K40" s="50"/>
      <c r="L40" s="51"/>
      <c r="M40" s="51"/>
      <c r="N40" s="51"/>
      <c r="O40" s="51"/>
      <c r="P40" s="51"/>
      <c r="Q40" s="52"/>
    </row>
    <row r="41" spans="1:17" ht="15" customHeight="1" hidden="1">
      <c r="A41" s="33"/>
      <c r="B41" s="27"/>
      <c r="C41" s="42"/>
      <c r="D41" s="25"/>
      <c r="E41" s="80"/>
      <c r="F41" s="80"/>
      <c r="G41" s="80"/>
      <c r="H41" s="80"/>
      <c r="I41" s="80"/>
      <c r="J41" s="80"/>
      <c r="K41" s="62"/>
      <c r="L41" s="79"/>
      <c r="M41" s="61"/>
      <c r="N41" s="61"/>
      <c r="O41" s="61"/>
      <c r="P41" s="61"/>
      <c r="Q41" s="79"/>
    </row>
    <row r="42" spans="1:17" ht="26.25" customHeight="1" hidden="1">
      <c r="A42" s="372" t="s">
        <v>55</v>
      </c>
      <c r="B42" s="447" t="s">
        <v>37</v>
      </c>
      <c r="C42" s="426" t="s">
        <v>75</v>
      </c>
      <c r="D42" s="424" t="s">
        <v>7</v>
      </c>
      <c r="E42" s="452">
        <f>H42+I42+J42</f>
        <v>0</v>
      </c>
      <c r="F42" s="70"/>
      <c r="G42" s="70"/>
      <c r="H42" s="455"/>
      <c r="I42" s="455"/>
      <c r="J42" s="455"/>
      <c r="K42" s="468" t="s">
        <v>79</v>
      </c>
      <c r="L42" s="441" t="s">
        <v>40</v>
      </c>
      <c r="M42" s="61"/>
      <c r="N42" s="61"/>
      <c r="O42" s="444" t="s">
        <v>80</v>
      </c>
      <c r="P42" s="444" t="s">
        <v>80</v>
      </c>
      <c r="Q42" s="444" t="s">
        <v>80</v>
      </c>
    </row>
    <row r="43" spans="1:17" ht="27.75" customHeight="1" hidden="1">
      <c r="A43" s="373"/>
      <c r="B43" s="448"/>
      <c r="C43" s="450"/>
      <c r="D43" s="451"/>
      <c r="E43" s="453"/>
      <c r="F43" s="64">
        <v>10182900</v>
      </c>
      <c r="G43" s="64">
        <v>11490700</v>
      </c>
      <c r="H43" s="456"/>
      <c r="I43" s="456"/>
      <c r="J43" s="456"/>
      <c r="K43" s="469"/>
      <c r="L43" s="442"/>
      <c r="M43" s="458">
        <v>100</v>
      </c>
      <c r="N43" s="458">
        <v>100</v>
      </c>
      <c r="O43" s="445"/>
      <c r="P43" s="445"/>
      <c r="Q43" s="445"/>
    </row>
    <row r="44" spans="1:17" ht="12" customHeight="1" hidden="1">
      <c r="A44" s="373"/>
      <c r="B44" s="448"/>
      <c r="C44" s="450"/>
      <c r="D44" s="451"/>
      <c r="E44" s="453"/>
      <c r="F44" s="64">
        <v>2312753</v>
      </c>
      <c r="G44" s="64">
        <v>2497880</v>
      </c>
      <c r="H44" s="456"/>
      <c r="I44" s="456"/>
      <c r="J44" s="456"/>
      <c r="K44" s="469"/>
      <c r="L44" s="442"/>
      <c r="M44" s="459"/>
      <c r="N44" s="459"/>
      <c r="O44" s="445"/>
      <c r="P44" s="445"/>
      <c r="Q44" s="445"/>
    </row>
    <row r="45" spans="1:17" ht="17.25" customHeight="1" hidden="1">
      <c r="A45" s="374"/>
      <c r="B45" s="449"/>
      <c r="C45" s="427"/>
      <c r="D45" s="425"/>
      <c r="E45" s="454"/>
      <c r="F45" s="64"/>
      <c r="G45" s="64"/>
      <c r="H45" s="457"/>
      <c r="I45" s="457"/>
      <c r="J45" s="457"/>
      <c r="K45" s="470"/>
      <c r="L45" s="443"/>
      <c r="M45" s="75"/>
      <c r="N45" s="75"/>
      <c r="O45" s="446"/>
      <c r="P45" s="446"/>
      <c r="Q45" s="446"/>
    </row>
    <row r="46" spans="1:17" ht="48" customHeight="1" hidden="1">
      <c r="A46" s="37" t="s">
        <v>62</v>
      </c>
      <c r="B46" s="38" t="s">
        <v>61</v>
      </c>
      <c r="C46" s="30" t="s">
        <v>76</v>
      </c>
      <c r="D46" s="30" t="s">
        <v>6</v>
      </c>
      <c r="E46" s="64">
        <f>H46+I46+J46</f>
        <v>0</v>
      </c>
      <c r="F46" s="64"/>
      <c r="G46" s="64"/>
      <c r="H46" s="81"/>
      <c r="I46" s="81"/>
      <c r="J46" s="81"/>
      <c r="K46" s="53" t="s">
        <v>81</v>
      </c>
      <c r="L46" s="41" t="s">
        <v>40</v>
      </c>
      <c r="M46" s="75"/>
      <c r="N46" s="75"/>
      <c r="O46" s="71">
        <v>3253.6</v>
      </c>
      <c r="P46" s="72">
        <v>3253.6</v>
      </c>
      <c r="Q46" s="73">
        <v>3253.6</v>
      </c>
    </row>
    <row r="47" spans="1:18" ht="96" customHeight="1" hidden="1">
      <c r="A47" s="19" t="s">
        <v>63</v>
      </c>
      <c r="B47" s="38" t="s">
        <v>39</v>
      </c>
      <c r="C47" s="30" t="s">
        <v>76</v>
      </c>
      <c r="D47" s="30" t="s">
        <v>7</v>
      </c>
      <c r="E47" s="64">
        <f>H47+I47+J47</f>
        <v>0</v>
      </c>
      <c r="F47" s="64"/>
      <c r="G47" s="64"/>
      <c r="H47" s="81"/>
      <c r="I47" s="81"/>
      <c r="J47" s="81"/>
      <c r="K47" s="54" t="s">
        <v>68</v>
      </c>
      <c r="L47" s="79" t="s">
        <v>66</v>
      </c>
      <c r="M47" s="79"/>
      <c r="N47" s="79"/>
      <c r="O47" s="79" t="s">
        <v>89</v>
      </c>
      <c r="P47" s="79" t="s">
        <v>89</v>
      </c>
      <c r="Q47" s="79" t="s">
        <v>89</v>
      </c>
      <c r="R47" s="5"/>
    </row>
    <row r="48" spans="1:17" ht="15">
      <c r="A48" s="418"/>
      <c r="B48" s="460" t="s">
        <v>41</v>
      </c>
      <c r="C48" s="419"/>
      <c r="D48" s="60" t="s">
        <v>13</v>
      </c>
      <c r="E48" s="74">
        <f>E49+E50</f>
        <v>193038409</v>
      </c>
      <c r="F48" s="74" t="e">
        <f>SUM(F49:F50)</f>
        <v>#REF!</v>
      </c>
      <c r="G48" s="74" t="e">
        <f>SUM(G49:G50)</f>
        <v>#REF!</v>
      </c>
      <c r="H48" s="67">
        <f>H22+H15</f>
        <v>65960755</v>
      </c>
      <c r="I48" s="67">
        <f>I22+I15</f>
        <v>63538827</v>
      </c>
      <c r="J48" s="67">
        <f>J22+J15</f>
        <v>63538827</v>
      </c>
      <c r="K48" s="462"/>
      <c r="L48" s="463"/>
      <c r="M48" s="463"/>
      <c r="N48" s="463"/>
      <c r="O48" s="463"/>
      <c r="P48" s="463"/>
      <c r="Q48" s="464"/>
    </row>
    <row r="49" spans="1:17" ht="15">
      <c r="A49" s="419"/>
      <c r="B49" s="460"/>
      <c r="C49" s="419"/>
      <c r="D49" s="25" t="s">
        <v>7</v>
      </c>
      <c r="E49" s="80">
        <f>H49+I49+J49</f>
        <v>654291</v>
      </c>
      <c r="F49" s="80" t="e">
        <f>F16+F23+#REF!+#REF!</f>
        <v>#REF!</v>
      </c>
      <c r="G49" s="80" t="e">
        <f>G16+G23+#REF!+#REF!</f>
        <v>#REF!</v>
      </c>
      <c r="H49" s="80">
        <f>H24+H16</f>
        <v>654291</v>
      </c>
      <c r="I49" s="80">
        <f>I24+I16</f>
        <v>0</v>
      </c>
      <c r="J49" s="80">
        <f>J24+J16</f>
        <v>0</v>
      </c>
      <c r="K49" s="462"/>
      <c r="L49" s="463"/>
      <c r="M49" s="463"/>
      <c r="N49" s="463"/>
      <c r="O49" s="463"/>
      <c r="P49" s="463"/>
      <c r="Q49" s="464"/>
    </row>
    <row r="50" spans="1:17" ht="15">
      <c r="A50" s="420"/>
      <c r="B50" s="461"/>
      <c r="C50" s="420"/>
      <c r="D50" s="25" t="s">
        <v>6</v>
      </c>
      <c r="E50" s="80">
        <f>H50+I50+J50</f>
        <v>192384118</v>
      </c>
      <c r="F50" s="80" t="e">
        <f>F17+F24+#REF!+#REF!</f>
        <v>#REF!</v>
      </c>
      <c r="G50" s="80" t="e">
        <f>G17+G24+#REF!+#REF!</f>
        <v>#REF!</v>
      </c>
      <c r="H50" s="74">
        <f>H48-H49</f>
        <v>65306464</v>
      </c>
      <c r="I50" s="74">
        <f>I48-I49</f>
        <v>63538827</v>
      </c>
      <c r="J50" s="74">
        <f>J48-J49</f>
        <v>63538827</v>
      </c>
      <c r="K50" s="465"/>
      <c r="L50" s="466"/>
      <c r="M50" s="466"/>
      <c r="N50" s="466"/>
      <c r="O50" s="466"/>
      <c r="P50" s="466"/>
      <c r="Q50" s="467"/>
    </row>
    <row r="51" spans="1:17" ht="15">
      <c r="A51" s="418"/>
      <c r="B51" s="396" t="s">
        <v>42</v>
      </c>
      <c r="C51" s="418"/>
      <c r="D51" s="25" t="s">
        <v>13</v>
      </c>
      <c r="E51" s="80">
        <f>H51+I51+J51</f>
        <v>193038409</v>
      </c>
      <c r="F51" s="80" t="e">
        <f>SUM(F52:F53)</f>
        <v>#REF!</v>
      </c>
      <c r="G51" s="80" t="e">
        <f>SUM(G52:G53)</f>
        <v>#REF!</v>
      </c>
      <c r="H51" s="80">
        <f aca="true" t="shared" si="3" ref="H51:J53">H48</f>
        <v>65960755</v>
      </c>
      <c r="I51" s="80">
        <f t="shared" si="3"/>
        <v>63538827</v>
      </c>
      <c r="J51" s="80">
        <f t="shared" si="3"/>
        <v>63538827</v>
      </c>
      <c r="K51" s="471"/>
      <c r="L51" s="472"/>
      <c r="M51" s="472"/>
      <c r="N51" s="472"/>
      <c r="O51" s="472"/>
      <c r="P51" s="472"/>
      <c r="Q51" s="473"/>
    </row>
    <row r="52" spans="1:17" ht="15">
      <c r="A52" s="419"/>
      <c r="B52" s="397"/>
      <c r="C52" s="419"/>
      <c r="D52" s="25" t="s">
        <v>7</v>
      </c>
      <c r="E52" s="80">
        <f>H52+I52+J52</f>
        <v>654291</v>
      </c>
      <c r="F52" s="80" t="e">
        <f>#REF!+F25</f>
        <v>#REF!</v>
      </c>
      <c r="G52" s="80" t="e">
        <f>#REF!+G25</f>
        <v>#REF!</v>
      </c>
      <c r="H52" s="80">
        <f t="shared" si="3"/>
        <v>654291</v>
      </c>
      <c r="I52" s="80">
        <f t="shared" si="3"/>
        <v>0</v>
      </c>
      <c r="J52" s="80">
        <f t="shared" si="3"/>
        <v>0</v>
      </c>
      <c r="K52" s="462"/>
      <c r="L52" s="463"/>
      <c r="M52" s="463"/>
      <c r="N52" s="463"/>
      <c r="O52" s="463"/>
      <c r="P52" s="463"/>
      <c r="Q52" s="464"/>
    </row>
    <row r="53" spans="1:17" ht="15">
      <c r="A53" s="420"/>
      <c r="B53" s="398"/>
      <c r="C53" s="420"/>
      <c r="D53" s="25" t="s">
        <v>6</v>
      </c>
      <c r="E53" s="80">
        <f>H53+I53+J53</f>
        <v>192384118</v>
      </c>
      <c r="F53" s="80" t="e">
        <f>#REF!+#REF!+#REF!</f>
        <v>#REF!</v>
      </c>
      <c r="G53" s="80" t="e">
        <f>#REF!+#REF!+#REF!</f>
        <v>#REF!</v>
      </c>
      <c r="H53" s="80">
        <f t="shared" si="3"/>
        <v>65306464</v>
      </c>
      <c r="I53" s="80">
        <f t="shared" si="3"/>
        <v>63538827</v>
      </c>
      <c r="J53" s="80">
        <f t="shared" si="3"/>
        <v>63538827</v>
      </c>
      <c r="K53" s="465"/>
      <c r="L53" s="466"/>
      <c r="M53" s="466"/>
      <c r="N53" s="466"/>
      <c r="O53" s="466"/>
      <c r="P53" s="466"/>
      <c r="Q53" s="467"/>
    </row>
    <row r="54" spans="1:17" ht="1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</row>
    <row r="55" spans="1:17" ht="15">
      <c r="A55" s="55"/>
      <c r="B55" s="55"/>
      <c r="C55" s="55"/>
      <c r="D55" s="55"/>
      <c r="E55" s="59"/>
      <c r="F55" s="59" t="e">
        <f>+F48-F51-#REF!</f>
        <v>#REF!</v>
      </c>
      <c r="G55" s="59" t="e">
        <f>+G48-G51-#REF!</f>
        <v>#REF!</v>
      </c>
      <c r="H55" s="59"/>
      <c r="I55" s="59"/>
      <c r="J55" s="59"/>
      <c r="K55" s="55"/>
      <c r="L55" s="55"/>
      <c r="M55" s="55"/>
      <c r="N55" s="55"/>
      <c r="O55" s="55"/>
      <c r="P55" s="55"/>
      <c r="Q55" s="55"/>
    </row>
    <row r="56" spans="1:17" ht="1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</row>
    <row r="57" spans="1:17" ht="1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</row>
    <row r="58" spans="1:17" ht="15">
      <c r="A58" s="55"/>
      <c r="B58" s="55"/>
      <c r="C58" s="55"/>
      <c r="D58" s="56"/>
      <c r="E58" s="354"/>
      <c r="F58" s="354"/>
      <c r="G58" s="354"/>
      <c r="H58" s="354"/>
      <c r="I58" s="354"/>
      <c r="J58" s="354"/>
      <c r="K58" s="55"/>
      <c r="L58" s="55"/>
      <c r="M58" s="55"/>
      <c r="N58" s="55"/>
      <c r="O58" s="55"/>
      <c r="P58" s="55"/>
      <c r="Q58" s="55"/>
    </row>
    <row r="59" spans="1:17" ht="15">
      <c r="A59" s="55"/>
      <c r="B59" s="55"/>
      <c r="C59" s="55"/>
      <c r="D59" s="56"/>
      <c r="E59" s="56"/>
      <c r="F59" s="56"/>
      <c r="G59" s="56"/>
      <c r="H59" s="56"/>
      <c r="I59" s="56"/>
      <c r="J59" s="56"/>
      <c r="K59" s="55"/>
      <c r="L59" s="55"/>
      <c r="M59" s="55"/>
      <c r="N59" s="55"/>
      <c r="O59" s="55"/>
      <c r="P59" s="55"/>
      <c r="Q59" s="55"/>
    </row>
    <row r="60" spans="1:17" ht="15">
      <c r="A60" s="55"/>
      <c r="B60" s="55"/>
      <c r="C60" s="55"/>
      <c r="D60" s="57"/>
      <c r="E60" s="355" t="s">
        <v>90</v>
      </c>
      <c r="F60" s="355"/>
      <c r="G60" s="355"/>
      <c r="H60" s="355"/>
      <c r="I60" s="355"/>
      <c r="J60" s="355"/>
      <c r="K60" s="55"/>
      <c r="L60" s="55"/>
      <c r="M60" s="55"/>
      <c r="N60" s="55"/>
      <c r="O60" s="55"/>
      <c r="P60" s="55"/>
      <c r="Q60" s="55"/>
    </row>
    <row r="61" spans="1:17" ht="1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</row>
  </sheetData>
  <sheetProtection/>
  <mergeCells count="105">
    <mergeCell ref="A27:A28"/>
    <mergeCell ref="C27:C28"/>
    <mergeCell ref="C33:C34"/>
    <mergeCell ref="B33:B34"/>
    <mergeCell ref="A33:A34"/>
    <mergeCell ref="C29:C31"/>
    <mergeCell ref="B29:B31"/>
    <mergeCell ref="A29:A31"/>
    <mergeCell ref="B27:B28"/>
    <mergeCell ref="E58:J58"/>
    <mergeCell ref="E60:J60"/>
    <mergeCell ref="A51:A53"/>
    <mergeCell ref="B51:B53"/>
    <mergeCell ref="C51:C53"/>
    <mergeCell ref="K51:Q53"/>
    <mergeCell ref="Q42:Q45"/>
    <mergeCell ref="M43:M44"/>
    <mergeCell ref="N43:N44"/>
    <mergeCell ref="A48:A50"/>
    <mergeCell ref="B48:B50"/>
    <mergeCell ref="C48:C50"/>
    <mergeCell ref="K48:Q50"/>
    <mergeCell ref="I42:I45"/>
    <mergeCell ref="J42:J45"/>
    <mergeCell ref="K42:K45"/>
    <mergeCell ref="L42:L45"/>
    <mergeCell ref="O42:O45"/>
    <mergeCell ref="P42:P45"/>
    <mergeCell ref="A42:A45"/>
    <mergeCell ref="B42:B45"/>
    <mergeCell ref="C42:C45"/>
    <mergeCell ref="D42:D45"/>
    <mergeCell ref="E42:E45"/>
    <mergeCell ref="H42:H45"/>
    <mergeCell ref="P37:P39"/>
    <mergeCell ref="Q37:Q39"/>
    <mergeCell ref="D39:D40"/>
    <mergeCell ref="E39:E40"/>
    <mergeCell ref="H39:H40"/>
    <mergeCell ref="I39:I40"/>
    <mergeCell ref="J39:J40"/>
    <mergeCell ref="A37:A39"/>
    <mergeCell ref="B37:B40"/>
    <mergeCell ref="C37:C40"/>
    <mergeCell ref="K37:K39"/>
    <mergeCell ref="L37:L39"/>
    <mergeCell ref="O37:O39"/>
    <mergeCell ref="P25:P26"/>
    <mergeCell ref="Q25:Q26"/>
    <mergeCell ref="A25:A26"/>
    <mergeCell ref="B25:B26"/>
    <mergeCell ref="C25:C26"/>
    <mergeCell ref="K25:K26"/>
    <mergeCell ref="L25:L26"/>
    <mergeCell ref="O25:O26"/>
    <mergeCell ref="Q20:Q21"/>
    <mergeCell ref="A22:A24"/>
    <mergeCell ref="B22:B24"/>
    <mergeCell ref="C22:C24"/>
    <mergeCell ref="K22:K24"/>
    <mergeCell ref="L22:L24"/>
    <mergeCell ref="O22:O24"/>
    <mergeCell ref="P22:P24"/>
    <mergeCell ref="Q22:Q24"/>
    <mergeCell ref="C20:C21"/>
    <mergeCell ref="P18:P19"/>
    <mergeCell ref="Q18:Q19"/>
    <mergeCell ref="A20:A21"/>
    <mergeCell ref="B20:B21"/>
    <mergeCell ref="K20:K21"/>
    <mergeCell ref="L20:L21"/>
    <mergeCell ref="M20:M21"/>
    <mergeCell ref="N20:N21"/>
    <mergeCell ref="O20:O21"/>
    <mergeCell ref="P20:P21"/>
    <mergeCell ref="P15:P17"/>
    <mergeCell ref="Q15:Q17"/>
    <mergeCell ref="A18:A19"/>
    <mergeCell ref="B18:B19"/>
    <mergeCell ref="C18:C19"/>
    <mergeCell ref="K18:K19"/>
    <mergeCell ref="L18:L19"/>
    <mergeCell ref="M18:M19"/>
    <mergeCell ref="N18:N19"/>
    <mergeCell ref="O18:O19"/>
    <mergeCell ref="E10:E11"/>
    <mergeCell ref="F10:J10"/>
    <mergeCell ref="A13:Q13"/>
    <mergeCell ref="A14:Q14"/>
    <mergeCell ref="A15:A17"/>
    <mergeCell ref="B15:B17"/>
    <mergeCell ref="C15:C17"/>
    <mergeCell ref="K15:K17"/>
    <mergeCell ref="L15:L17"/>
    <mergeCell ref="O15:O17"/>
    <mergeCell ref="K1:Q1"/>
    <mergeCell ref="K2:Q5"/>
    <mergeCell ref="A6:Q7"/>
    <mergeCell ref="A8:Q8"/>
    <mergeCell ref="A9:A11"/>
    <mergeCell ref="B9:B11"/>
    <mergeCell ref="C9:C11"/>
    <mergeCell ref="D9:D11"/>
    <mergeCell ref="E9:J9"/>
    <mergeCell ref="K9:Q10"/>
  </mergeCells>
  <printOptions horizontalCentered="1" verticalCentered="1"/>
  <pageMargins left="0.984251968503937" right="0.5905511811023623" top="0.5905511811023623" bottom="0.7086614173228347" header="0.31496062992125984" footer="0.5118110236220472"/>
  <pageSetup fitToHeight="2" fitToWidth="1" horizontalDpi="600" verticalDpi="600" orientation="landscape" paperSize="9" scale="47" r:id="rId1"/>
  <headerFooter differentFirst="1">
    <oddHeader>&amp;C&amp;"Times New Roman,обычный"&amp;20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2015-12-29T06:53:44Z</cp:lastPrinted>
  <dcterms:created xsi:type="dcterms:W3CDTF">2006-09-16T00:00:00Z</dcterms:created>
  <dcterms:modified xsi:type="dcterms:W3CDTF">2021-09-13T08:38:53Z</dcterms:modified>
  <cp:category/>
  <cp:version/>
  <cp:contentType/>
  <cp:contentStatus/>
</cp:coreProperties>
</file>