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5920" windowHeight="9375"/>
  </bookViews>
  <sheets>
    <sheet name="Разд 1" sheetId="2" r:id="rId1"/>
    <sheet name="Разд 2" sheetId="1" r:id="rId2"/>
    <sheet name="Разд 3" sheetId="3" r:id="rId3"/>
    <sheet name="Лист1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O40" i="2" l="1"/>
  <c r="V29" i="1"/>
  <c r="V27" i="1"/>
  <c r="V26" i="1"/>
  <c r="V24" i="1"/>
  <c r="U32" i="1"/>
  <c r="AC32" i="1"/>
  <c r="AB32" i="1"/>
  <c r="Q32" i="1"/>
  <c r="D31" i="1"/>
  <c r="C31" i="1" s="1"/>
  <c r="O41" i="2" s="1"/>
  <c r="V31" i="1"/>
  <c r="N31" i="2" l="1"/>
  <c r="M31" i="2"/>
  <c r="V55" i="2" l="1"/>
  <c r="O41" i="1"/>
  <c r="O40" i="1" l="1"/>
  <c r="V40" i="1" s="1"/>
  <c r="V42" i="2"/>
  <c r="V31" i="2"/>
  <c r="L31" i="2"/>
  <c r="K31" i="2"/>
  <c r="J11" i="1"/>
  <c r="V11" i="1" s="1"/>
  <c r="S36" i="2"/>
  <c r="C34" i="1" l="1"/>
  <c r="D7" i="3" l="1"/>
  <c r="N42" i="2"/>
  <c r="D10" i="3" s="1"/>
  <c r="M42" i="2"/>
  <c r="L42" i="2"/>
  <c r="K42" i="2"/>
  <c r="C10" i="3" s="1"/>
  <c r="N55" i="2"/>
  <c r="D13" i="3" s="1"/>
  <c r="M55" i="2"/>
  <c r="L55" i="2"/>
  <c r="K55" i="2"/>
  <c r="C13" i="3" s="1"/>
  <c r="O44" i="1"/>
  <c r="V44" i="1" s="1"/>
  <c r="V41" i="1"/>
  <c r="O38" i="1"/>
  <c r="V38" i="1" l="1"/>
  <c r="D38" i="1"/>
  <c r="C38" i="1" l="1"/>
  <c r="G30" i="1" l="1"/>
  <c r="S27" i="1"/>
  <c r="O26" i="1"/>
  <c r="O32" i="1" s="1"/>
  <c r="H29" i="1" l="1"/>
  <c r="G29" i="1"/>
  <c r="G32" i="1" s="1"/>
  <c r="F29" i="1"/>
  <c r="E29" i="1"/>
  <c r="C23" i="1"/>
  <c r="S34" i="2" l="1"/>
  <c r="D30" i="1" l="1"/>
  <c r="V30" i="1" s="1"/>
  <c r="V32" i="1" s="1"/>
  <c r="AC45" i="1" l="1"/>
  <c r="AB45" i="1"/>
  <c r="C28" i="1"/>
  <c r="O38" i="2" s="1"/>
  <c r="C25" i="1"/>
  <c r="O35" i="2" l="1"/>
  <c r="O33" i="2"/>
  <c r="AC21" i="1"/>
  <c r="AB21" i="1"/>
  <c r="C42" i="1"/>
  <c r="O52" i="2" s="1"/>
  <c r="S52" i="2" s="1"/>
  <c r="U52" i="2" s="1"/>
  <c r="C43" i="1"/>
  <c r="O53" i="2" s="1"/>
  <c r="S53" i="2" s="1"/>
  <c r="U53" i="2" s="1"/>
  <c r="C37" i="1"/>
  <c r="O47" i="2" s="1"/>
  <c r="S47" i="2" s="1"/>
  <c r="U47" i="2" s="1"/>
  <c r="C36" i="1"/>
  <c r="O46" i="2" s="1"/>
  <c r="S46" i="2" s="1"/>
  <c r="U46" i="2" s="1"/>
  <c r="C35" i="1"/>
  <c r="O44" i="2"/>
  <c r="S44" i="2" s="1"/>
  <c r="U44" i="2" s="1"/>
  <c r="O45" i="2" l="1"/>
  <c r="S45" i="2" s="1"/>
  <c r="U45" i="2" s="1"/>
  <c r="C18" i="1"/>
  <c r="O28" i="2" s="1"/>
  <c r="D44" i="1" l="1"/>
  <c r="O54" i="2" s="1"/>
  <c r="S54" i="2" s="1"/>
  <c r="U54" i="2" s="1"/>
  <c r="D26" i="1" l="1"/>
  <c r="D15" i="1"/>
  <c r="C15" i="1"/>
  <c r="O25" i="2" s="1"/>
  <c r="D20" i="1"/>
  <c r="V20" i="1"/>
  <c r="C20" i="1" s="1"/>
  <c r="O30" i="2" s="1"/>
  <c r="U30" i="2"/>
  <c r="U36" i="2" l="1"/>
  <c r="D27" i="1" l="1"/>
  <c r="D32" i="1" s="1"/>
  <c r="S33" i="2"/>
  <c r="U33" i="2" s="1"/>
  <c r="O39" i="1"/>
  <c r="C14" i="1"/>
  <c r="C12" i="1"/>
  <c r="S19" i="1"/>
  <c r="D19" i="1" s="1"/>
  <c r="S13" i="1"/>
  <c r="O17" i="1"/>
  <c r="D17" i="1" s="1"/>
  <c r="C17" i="1" s="1"/>
  <c r="O16" i="1"/>
  <c r="V16" i="1" s="1"/>
  <c r="J10" i="1"/>
  <c r="D10" i="1" s="1"/>
  <c r="D39" i="1" l="1"/>
  <c r="V39" i="1"/>
  <c r="V45" i="1" s="1"/>
  <c r="C27" i="1"/>
  <c r="C32" i="1" s="1"/>
  <c r="O42" i="2" s="1"/>
  <c r="O24" i="2"/>
  <c r="S24" i="2" s="1"/>
  <c r="U24" i="2" s="1"/>
  <c r="O22" i="2"/>
  <c r="S22" i="2" s="1"/>
  <c r="U22" i="2" s="1"/>
  <c r="O27" i="2"/>
  <c r="S27" i="2" s="1"/>
  <c r="U27" i="2" s="1"/>
  <c r="V13" i="1"/>
  <c r="C13" i="1" s="1"/>
  <c r="C10" i="1"/>
  <c r="D41" i="1"/>
  <c r="C41" i="1" s="1"/>
  <c r="D11" i="1"/>
  <c r="C16" i="1"/>
  <c r="D16" i="1"/>
  <c r="D40" i="1"/>
  <c r="C40" i="1" s="1"/>
  <c r="D13" i="1"/>
  <c r="B49" i="2"/>
  <c r="C7" i="3"/>
  <c r="B29" i="2"/>
  <c r="B28" i="2"/>
  <c r="B27" i="2"/>
  <c r="B26" i="2"/>
  <c r="B25" i="2"/>
  <c r="B24" i="2"/>
  <c r="B23" i="2"/>
  <c r="B22" i="2"/>
  <c r="B21" i="2"/>
  <c r="B20" i="2"/>
  <c r="S32" i="1"/>
  <c r="P32" i="1"/>
  <c r="H32" i="1"/>
  <c r="J32" i="1"/>
  <c r="F32" i="1"/>
  <c r="S38" i="2"/>
  <c r="U38" i="2" s="1"/>
  <c r="S35" i="2"/>
  <c r="U35" i="2" s="1"/>
  <c r="C19" i="1"/>
  <c r="S28" i="2"/>
  <c r="U28" i="2" s="1"/>
  <c r="S25" i="2"/>
  <c r="U25" i="2" s="1"/>
  <c r="C39" i="1" l="1"/>
  <c r="C45" i="1" s="1"/>
  <c r="O20" i="2"/>
  <c r="O37" i="2"/>
  <c r="S37" i="2" s="1"/>
  <c r="U37" i="2" s="1"/>
  <c r="O29" i="2"/>
  <c r="S29" i="2" s="1"/>
  <c r="U29" i="2" s="1"/>
  <c r="O49" i="2"/>
  <c r="S49" i="2" s="1"/>
  <c r="U49" i="2" s="1"/>
  <c r="O23" i="2"/>
  <c r="S23" i="2" s="1"/>
  <c r="U23" i="2" s="1"/>
  <c r="O51" i="2"/>
  <c r="S51" i="2" s="1"/>
  <c r="U51" i="2" s="1"/>
  <c r="O50" i="2"/>
  <c r="S50" i="2" s="1"/>
  <c r="U50" i="2" s="1"/>
  <c r="O26" i="2"/>
  <c r="S26" i="2" s="1"/>
  <c r="U26" i="2" s="1"/>
  <c r="O31" i="2"/>
  <c r="H7" i="3" s="1"/>
  <c r="S20" i="2"/>
  <c r="U20" i="2" s="1"/>
  <c r="E32" i="1"/>
  <c r="S31" i="2" l="1"/>
  <c r="O21" i="2"/>
  <c r="S21" i="2" s="1"/>
  <c r="U21" i="2" s="1"/>
  <c r="O55" i="2"/>
  <c r="O48" i="2"/>
  <c r="S48" i="2" s="1"/>
  <c r="S39" i="2" l="1"/>
  <c r="U39" i="2" s="1"/>
  <c r="S41" i="2"/>
  <c r="U41" i="2" s="1"/>
  <c r="U48" i="2"/>
  <c r="S40" i="2"/>
  <c r="U40" i="2" s="1"/>
  <c r="S55" i="2"/>
  <c r="H13" i="3" s="1"/>
  <c r="M7" i="3"/>
  <c r="N7" i="3" s="1"/>
  <c r="I7" i="3"/>
  <c r="U42" i="2" l="1"/>
  <c r="M13" i="3"/>
  <c r="N13" i="3" s="1"/>
  <c r="I13" i="3"/>
  <c r="H10" i="3" l="1"/>
  <c r="M10" i="3" s="1"/>
  <c r="I10" i="3"/>
  <c r="N10" i="3" s="1"/>
  <c r="S42" i="2"/>
</calcChain>
</file>

<file path=xl/sharedStrings.xml><?xml version="1.0" encoding="utf-8"?>
<sst xmlns="http://schemas.openxmlformats.org/spreadsheetml/2006/main" count="1036" uniqueCount="119">
  <si>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</si>
  <si>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</si>
  <si>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</si>
  <si>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</si>
  <si>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</si>
  <si>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</si>
  <si>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</si>
  <si>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</si>
  <si>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</si>
  <si>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</si>
  <si>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</si>
  <si>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</si>
  <si>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</si>
  <si>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</si>
  <si>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</si>
  <si>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</si>
  <si>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</si>
  <si>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</si>
  <si>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</si>
  <si>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</si>
  <si>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</si>
  <si>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</si>
  <si>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</si>
  <si>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</si>
  <si>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</si>
  <si>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</si>
  <si>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</si>
  <si>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</si>
  <si>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</si>
  <si>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</si>
  <si>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</si>
  <si>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</si>
  <si>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</si>
  <si>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</si>
  <si>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</si>
  <si>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</si>
  <si>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</si>
  <si>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</si>
  <si>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</si>
  <si>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</si>
  <si>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</si>
  <si>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</si>
  <si>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</si>
  <si>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</si>
  <si>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</si>
  <si>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</si>
  <si>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</si>
  <si>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</si>
  <si>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 xml:space="preserve">Приложение 
к постановлениию администрации
города Кировска от ___________№ _______
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</si>
  <si>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</si>
  <si>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</si>
  <si>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</si>
  <si>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</si>
  <si>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</si>
  <si>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</si>
  <si>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</si>
  <si>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</si>
  <si>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</si>
  <si>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</si>
  <si>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</si>
  <si>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</si>
  <si>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</si>
  <si>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</si>
  <si>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</si>
  <si>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</si>
  <si>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</si>
  <si>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</si>
  <si>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</si>
  <si>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</si>
  <si>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</si>
  <si>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</si>
  <si>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</si>
  <si>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</si>
  <si>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</si>
  <si>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</si>
  <si>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</si>
  <si>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</si>
  <si>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</si>
  <si>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</si>
  <si>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</si>
  <si>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</si>
  <si>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</si>
  <si>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</si>
  <si>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</si>
  <si>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</si>
  <si>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</si>
  <si>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</si>
  <si>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</si>
  <si>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</si>
  <si>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</si>
  <si>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</si>
  <si>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</si>
  <si>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</si>
  <si>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</si>
  <si>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</si>
  <si>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</si>
  <si>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</si>
  <si>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</si>
  <si>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</si>
  <si>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</si>
  <si>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</si>
  <si>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</si>
  <si>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</si>
  <si>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</si>
  <si>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Итого за 2022 год:</t>
  </si>
  <si>
    <t>ул. Кирова, д.17</t>
  </si>
  <si>
    <t>пр. Ленина, д. 3</t>
  </si>
  <si>
    <t>кирпичный</t>
  </si>
  <si>
    <t>ул. Кирова, д. 30</t>
  </si>
  <si>
    <t>ул. Кирова, д. 36</t>
  </si>
  <si>
    <t>пр. Ленина, д. 23а</t>
  </si>
  <si>
    <t>пр. Ленина, д. 5а</t>
  </si>
  <si>
    <t>-</t>
  </si>
  <si>
    <t>пр. Ленина, 19</t>
  </si>
  <si>
    <t>2019</t>
  </si>
  <si>
    <t>ул. Мира, д. 17</t>
  </si>
  <si>
    <t>кр.панельн</t>
  </si>
  <si>
    <t>Краткосрочный план капитального ремонта многоквартирных домов на 2020, 2021, 2022 годы, расположенных на территории муниципального округа город Кировск с подведомственной территорией Мурманской области,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2014 - 2043 годы, утвержденной постановлением Правительства Мурманской области от 31.03.2014 № 168-ПП</t>
  </si>
  <si>
    <t xml:space="preserve">Приложение 
к постановлениию администрации муниципального округа
город Кировск Мурманской области от 22.04.2022 № 603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</si>
</sst>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  <numFmt numFmtId="168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4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textRotation="90"/>
    </xf>
    <xf numFmtId="0" fontId="13" fillId="0" borderId="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19" fillId="0" borderId="0" xfId="0" applyFont="1"/>
    <xf numFmtId="4" fontId="11" fillId="0" borderId="0" xfId="0" applyNumberFormat="1" applyFont="1"/>
    <xf numFmtId="4" fontId="11" fillId="2" borderId="0" xfId="0" applyNumberFormat="1" applyFont="1" applyFill="1" applyBorder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4" borderId="0" xfId="0" applyFont="1" applyFill="1"/>
    <xf numFmtId="4" fontId="19" fillId="0" borderId="0" xfId="0" applyNumberFormat="1" applyFont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5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6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center"/>
    </xf>
    <xf numFmtId="4" fontId="2" fillId="2" borderId="0" xfId="0" applyNumberFormat="1" applyFont="1" applyFill="1"/>
    <xf numFmtId="43" fontId="2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0" fontId="13" fillId="2" borderId="2" xfId="0" applyFont="1" applyFill="1" applyBorder="1"/>
    <xf numFmtId="43" fontId="13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wrapText="1"/>
    </xf>
    <xf numFmtId="4" fontId="13" fillId="2" borderId="5" xfId="0" applyNumberFormat="1" applyFont="1" applyFill="1" applyBorder="1" applyAlignment="1">
      <alignment horizontal="center" wrapText="1"/>
    </xf>
    <xf numFmtId="4" fontId="13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/>
    </xf>
    <xf numFmtId="4" fontId="20" fillId="2" borderId="2" xfId="0" applyNumberFormat="1" applyFont="1" applyFill="1" applyBorder="1" applyAlignment="1">
      <alignment wrapText="1"/>
    </xf>
    <xf numFmtId="4" fontId="20" fillId="2" borderId="5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4" fontId="21" fillId="2" borderId="2" xfId="2" applyNumberFormat="1" applyFont="1" applyFill="1" applyBorder="1" applyAlignment="1" applyProtection="1">
      <alignment horizontal="center"/>
    </xf>
    <xf numFmtId="4" fontId="21" fillId="2" borderId="2" xfId="1" applyNumberFormat="1" applyFont="1" applyFill="1" applyBorder="1" applyAlignment="1" applyProtection="1">
      <alignment horizontal="center"/>
    </xf>
    <xf numFmtId="166" fontId="21" fillId="2" borderId="2" xfId="1" applyNumberFormat="1" applyFont="1" applyFill="1" applyBorder="1" applyAlignment="1" applyProtection="1">
      <alignment horizontal="center"/>
    </xf>
    <xf numFmtId="4" fontId="19" fillId="2" borderId="2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wrapText="1"/>
    </xf>
    <xf numFmtId="4" fontId="8" fillId="2" borderId="2" xfId="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wrapText="1"/>
    </xf>
    <xf numFmtId="4" fontId="18" fillId="2" borderId="2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1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/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B7" zoomScale="70" zoomScaleNormal="70" workbookViewId="0">
      <selection activeCell="S9" sqref="S9"/>
    </sheetView>
  </sheetViews>
  <sheetFormatPr defaultRowHeight="15" x14ac:dyDescent="0.25"/>
  <cols>
    <col min="1" max="1" width="8" style="8" customWidth="1"/>
    <col min="2" max="2" width="33.140625" style="8" customWidth="1"/>
    <col min="3" max="3" width="10.42578125" style="8" customWidth="1"/>
    <col min="4" max="4" width="8" style="8" customWidth="1"/>
    <col min="5" max="5" width="8.7109375" style="8" customWidth="1"/>
    <col min="6" max="6" width="14.28515625" style="8" customWidth="1"/>
    <col min="7" max="7" width="11.5703125" style="8" customWidth="1"/>
    <col min="8" max="8" width="16.28515625" style="8" customWidth="1"/>
    <col min="9" max="10" width="9.85546875" style="8" bestFit="1" customWidth="1"/>
    <col min="11" max="11" width="14.28515625" style="8" customWidth="1"/>
    <col min="12" max="12" width="14.7109375" style="8" bestFit="1" customWidth="1"/>
    <col min="13" max="13" width="14.140625" style="8" customWidth="1"/>
    <col min="14" max="14" width="15.28515625" style="8" customWidth="1"/>
    <col min="15" max="15" width="20.85546875" style="8" customWidth="1"/>
    <col min="16" max="16" width="9.85546875" style="8" customWidth="1"/>
    <col min="17" max="17" width="9" style="8" customWidth="1"/>
    <col min="18" max="18" width="9.42578125" style="8" customWidth="1"/>
    <col min="19" max="19" width="22.42578125" style="8" customWidth="1"/>
    <col min="20" max="20" width="10.140625" style="8" customWidth="1"/>
    <col min="21" max="21" width="14.7109375" style="8" customWidth="1"/>
    <col min="22" max="22" width="15.140625" style="8" bestFit="1" customWidth="1"/>
    <col min="23" max="23" width="11.7109375" style="8" customWidth="1"/>
    <col min="24" max="24" width="13.140625" style="8" bestFit="1" customWidth="1"/>
    <col min="25" max="25" width="13.85546875" style="8" bestFit="1" customWidth="1"/>
    <col min="26" max="26" width="11.85546875" style="8" customWidth="1"/>
    <col min="27" max="27" width="13" style="8" customWidth="1"/>
    <col min="28" max="31" width="9.140625" style="8"/>
    <col min="32" max="32" width="16.5703125" style="8" customWidth="1"/>
    <col min="33" max="33" width="25.85546875" style="8" customWidth="1"/>
    <col min="34" max="16384" width="9.140625" style="8"/>
  </cols>
  <sheetData>
    <row r="1" spans="1:25" ht="15.75" hidden="1" x14ac:dyDescent="0.25">
      <c r="V1" s="170"/>
      <c r="W1" s="170"/>
      <c r="X1" s="170"/>
    </row>
    <row r="2" spans="1:25" ht="74.25" hidden="1" customHeight="1" x14ac:dyDescent="0.3">
      <c r="F2" s="9"/>
      <c r="G2" s="9"/>
      <c r="H2" s="9"/>
      <c r="I2" s="9"/>
      <c r="J2" s="9"/>
      <c r="K2" s="9"/>
      <c r="L2" s="9"/>
      <c r="M2" s="9"/>
      <c r="N2" s="9"/>
      <c r="O2" s="9"/>
      <c r="P2" s="171"/>
      <c r="Q2" s="171"/>
      <c r="R2" s="171"/>
      <c r="S2" s="10"/>
      <c r="T2" s="172" t="s">
        <v>48</v>
      </c>
      <c r="U2" s="172"/>
      <c r="V2" s="172"/>
      <c r="W2" s="172"/>
      <c r="X2" s="172"/>
    </row>
    <row r="3" spans="1:25" ht="17.25" hidden="1" customHeight="1" x14ac:dyDescent="0.3">
      <c r="F3" s="9"/>
      <c r="G3" s="9"/>
      <c r="H3" s="9"/>
      <c r="I3" s="9"/>
      <c r="J3" s="9"/>
      <c r="K3" s="9"/>
      <c r="L3" s="9"/>
      <c r="M3" s="9"/>
      <c r="N3" s="9"/>
      <c r="O3" s="11"/>
      <c r="P3" s="11"/>
      <c r="Q3" s="11"/>
      <c r="R3" s="11"/>
      <c r="S3" s="12"/>
      <c r="T3" s="173"/>
      <c r="U3" s="173"/>
      <c r="V3" s="173"/>
      <c r="W3" s="173"/>
      <c r="X3" s="4"/>
      <c r="Y3" s="4"/>
    </row>
    <row r="4" spans="1:25" ht="18.75" hidden="1" x14ac:dyDescent="0.3">
      <c r="F4" s="9"/>
      <c r="G4" s="9"/>
      <c r="H4" s="9"/>
      <c r="I4" s="9"/>
      <c r="J4" s="9"/>
      <c r="K4" s="9"/>
      <c r="L4" s="9"/>
      <c r="M4" s="9"/>
      <c r="N4" s="9"/>
      <c r="O4" s="9"/>
      <c r="P4" s="171"/>
      <c r="Q4" s="171"/>
      <c r="R4" s="171"/>
      <c r="S4" s="173"/>
      <c r="T4" s="173"/>
      <c r="U4" s="173"/>
      <c r="V4" s="173"/>
      <c r="W4" s="173"/>
      <c r="X4" s="13"/>
    </row>
    <row r="5" spans="1:25" ht="18.75" hidden="1" x14ac:dyDescent="0.3">
      <c r="F5" s="9"/>
      <c r="G5" s="9"/>
      <c r="H5" s="9"/>
      <c r="I5" s="9"/>
      <c r="J5" s="9"/>
      <c r="K5" s="9"/>
      <c r="L5" s="9"/>
      <c r="M5" s="9"/>
      <c r="N5" s="9"/>
      <c r="O5" s="174"/>
      <c r="P5" s="174"/>
      <c r="Q5" s="174"/>
      <c r="R5" s="174"/>
      <c r="S5" s="14"/>
      <c r="T5" s="175"/>
      <c r="U5" s="175"/>
      <c r="V5" s="175"/>
      <c r="W5" s="175"/>
      <c r="X5" s="13"/>
    </row>
    <row r="6" spans="1:25" ht="18.75" hidden="1" x14ac:dyDescent="0.3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5"/>
      <c r="U6" s="15"/>
      <c r="V6" s="15"/>
      <c r="W6" s="15"/>
      <c r="X6" s="13"/>
    </row>
    <row r="7" spans="1:25" ht="18.75" x14ac:dyDescent="0.3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5"/>
      <c r="U7" s="11"/>
      <c r="V7" s="11"/>
      <c r="W7" s="11"/>
      <c r="X7" s="11"/>
    </row>
    <row r="8" spans="1:25" ht="76.5" customHeight="1" x14ac:dyDescent="0.3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76" t="s">
        <v>118</v>
      </c>
      <c r="T8" s="176"/>
      <c r="U8" s="176"/>
      <c r="V8" s="176"/>
      <c r="W8" s="176"/>
      <c r="X8" s="176"/>
    </row>
    <row r="9" spans="1:25" ht="18.75" x14ac:dyDescent="0.3">
      <c r="A9" s="22"/>
      <c r="B9" s="22"/>
      <c r="C9" s="22"/>
      <c r="D9" s="22"/>
      <c r="E9" s="22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160"/>
      <c r="V9" s="160"/>
      <c r="W9" s="160"/>
      <c r="X9" s="161"/>
    </row>
    <row r="10" spans="1:25" ht="18" customHeight="1" x14ac:dyDescent="0.25">
      <c r="A10" s="22"/>
      <c r="B10" s="169" t="s">
        <v>117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22"/>
    </row>
    <row r="11" spans="1:25" ht="6" customHeight="1" x14ac:dyDescent="0.25">
      <c r="A11" s="22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22"/>
    </row>
    <row r="12" spans="1:25" ht="18" customHeight="1" x14ac:dyDescent="0.25">
      <c r="A12" s="22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22"/>
    </row>
    <row r="13" spans="1:25" ht="18" customHeight="1" x14ac:dyDescent="0.25">
      <c r="A13" s="22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22"/>
    </row>
    <row r="14" spans="1:25" ht="5.25" customHeight="1" x14ac:dyDescent="0.25">
      <c r="A14" s="22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22"/>
    </row>
    <row r="15" spans="1:25" ht="37.5" customHeight="1" x14ac:dyDescent="0.3">
      <c r="A15" s="177"/>
      <c r="B15" s="177"/>
      <c r="C15" s="162"/>
      <c r="D15" s="162"/>
      <c r="E15" s="162"/>
      <c r="F15" s="178" t="s">
        <v>49</v>
      </c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59"/>
      <c r="U15" s="159"/>
      <c r="V15" s="159"/>
      <c r="W15" s="159"/>
      <c r="X15" s="22"/>
    </row>
    <row r="16" spans="1:25" ht="41.25" customHeight="1" x14ac:dyDescent="0.25">
      <c r="A16" s="179" t="s">
        <v>50</v>
      </c>
      <c r="B16" s="179" t="s">
        <v>2</v>
      </c>
      <c r="C16" s="181" t="s">
        <v>51</v>
      </c>
      <c r="D16" s="181" t="s">
        <v>52</v>
      </c>
      <c r="E16" s="181" t="s">
        <v>53</v>
      </c>
      <c r="F16" s="183" t="s">
        <v>54</v>
      </c>
      <c r="G16" s="183"/>
      <c r="H16" s="184" t="s">
        <v>55</v>
      </c>
      <c r="I16" s="184" t="s">
        <v>56</v>
      </c>
      <c r="J16" s="181" t="s">
        <v>57</v>
      </c>
      <c r="K16" s="184" t="s">
        <v>58</v>
      </c>
      <c r="L16" s="184" t="s">
        <v>59</v>
      </c>
      <c r="M16" s="184"/>
      <c r="N16" s="184" t="s">
        <v>60</v>
      </c>
      <c r="O16" s="183" t="s">
        <v>61</v>
      </c>
      <c r="P16" s="183"/>
      <c r="Q16" s="183"/>
      <c r="R16" s="183"/>
      <c r="S16" s="183"/>
      <c r="T16" s="183"/>
      <c r="U16" s="184" t="s">
        <v>62</v>
      </c>
      <c r="V16" s="184" t="s">
        <v>63</v>
      </c>
      <c r="W16" s="184" t="s">
        <v>64</v>
      </c>
      <c r="X16" s="181" t="s">
        <v>65</v>
      </c>
    </row>
    <row r="17" spans="1:27" ht="176.25" customHeight="1" x14ac:dyDescent="0.25">
      <c r="A17" s="180"/>
      <c r="B17" s="180"/>
      <c r="C17" s="182"/>
      <c r="D17" s="182"/>
      <c r="E17" s="182"/>
      <c r="F17" s="157" t="s">
        <v>66</v>
      </c>
      <c r="G17" s="157" t="s">
        <v>67</v>
      </c>
      <c r="H17" s="181"/>
      <c r="I17" s="181"/>
      <c r="J17" s="182"/>
      <c r="K17" s="181"/>
      <c r="L17" s="17" t="s">
        <v>68</v>
      </c>
      <c r="M17" s="163" t="s">
        <v>69</v>
      </c>
      <c r="N17" s="181"/>
      <c r="O17" s="17" t="s">
        <v>68</v>
      </c>
      <c r="P17" s="157" t="s">
        <v>70</v>
      </c>
      <c r="Q17" s="157" t="s">
        <v>71</v>
      </c>
      <c r="R17" s="157" t="s">
        <v>72</v>
      </c>
      <c r="S17" s="157" t="s">
        <v>73</v>
      </c>
      <c r="T17" s="164" t="s">
        <v>74</v>
      </c>
      <c r="U17" s="181"/>
      <c r="V17" s="181"/>
      <c r="W17" s="181"/>
      <c r="X17" s="185"/>
      <c r="Y17" s="18"/>
      <c r="Z17" s="18"/>
    </row>
    <row r="18" spans="1:27" ht="24" customHeight="1" x14ac:dyDescent="0.25">
      <c r="A18" s="165">
        <v>1</v>
      </c>
      <c r="B18" s="165">
        <v>2</v>
      </c>
      <c r="C18" s="156">
        <v>3</v>
      </c>
      <c r="D18" s="156">
        <v>4</v>
      </c>
      <c r="E18" s="156">
        <v>5</v>
      </c>
      <c r="F18" s="156">
        <v>6</v>
      </c>
      <c r="G18" s="156">
        <v>7</v>
      </c>
      <c r="H18" s="156">
        <v>8</v>
      </c>
      <c r="I18" s="156">
        <v>9</v>
      </c>
      <c r="J18" s="156">
        <v>10</v>
      </c>
      <c r="K18" s="156">
        <v>11</v>
      </c>
      <c r="L18" s="165">
        <v>12</v>
      </c>
      <c r="M18" s="156">
        <v>13</v>
      </c>
      <c r="N18" s="156">
        <v>14</v>
      </c>
      <c r="O18" s="165">
        <v>15</v>
      </c>
      <c r="P18" s="156">
        <v>16</v>
      </c>
      <c r="Q18" s="156">
        <v>17</v>
      </c>
      <c r="R18" s="156">
        <v>18</v>
      </c>
      <c r="S18" s="156">
        <v>19</v>
      </c>
      <c r="T18" s="156">
        <v>20</v>
      </c>
      <c r="U18" s="156">
        <v>21</v>
      </c>
      <c r="V18" s="156">
        <v>22</v>
      </c>
      <c r="W18" s="156">
        <v>23</v>
      </c>
      <c r="X18" s="156">
        <v>24</v>
      </c>
    </row>
    <row r="19" spans="1:27" ht="21.95" customHeight="1" x14ac:dyDescent="0.25">
      <c r="A19" s="186">
        <v>2020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8"/>
    </row>
    <row r="20" spans="1:27" ht="34.5" customHeight="1" x14ac:dyDescent="0.3">
      <c r="A20" s="103">
        <v>1</v>
      </c>
      <c r="B20" s="136" t="str">
        <f>'[1]раздел 2 н'!B10</f>
        <v>пр. Ленина, д. 9 а</v>
      </c>
      <c r="C20" s="131" t="s">
        <v>75</v>
      </c>
      <c r="D20" s="131" t="s">
        <v>76</v>
      </c>
      <c r="E20" s="131"/>
      <c r="F20" s="103">
        <v>1949</v>
      </c>
      <c r="G20" s="103">
        <v>2016</v>
      </c>
      <c r="H20" s="101" t="s">
        <v>77</v>
      </c>
      <c r="I20" s="103">
        <v>5</v>
      </c>
      <c r="J20" s="103">
        <v>5</v>
      </c>
      <c r="K20" s="101">
        <v>7532.3</v>
      </c>
      <c r="L20" s="101">
        <v>5486.8</v>
      </c>
      <c r="M20" s="101">
        <v>4096.8999999999996</v>
      </c>
      <c r="N20" s="134">
        <v>122</v>
      </c>
      <c r="O20" s="101">
        <f>'Разд 2'!C10</f>
        <v>4303713.466</v>
      </c>
      <c r="P20" s="107">
        <v>0</v>
      </c>
      <c r="Q20" s="107">
        <v>0</v>
      </c>
      <c r="R20" s="107">
        <v>0</v>
      </c>
      <c r="S20" s="100">
        <f t="shared" ref="S20:S31" si="0">O20</f>
        <v>4303713.466</v>
      </c>
      <c r="T20" s="107">
        <v>0</v>
      </c>
      <c r="U20" s="109">
        <f t="shared" ref="U20:U29" si="1">S20/L20</f>
        <v>784.3758595173872</v>
      </c>
      <c r="V20" s="100">
        <v>11371.98</v>
      </c>
      <c r="W20" s="110" t="s">
        <v>78</v>
      </c>
      <c r="X20" s="110" t="s">
        <v>78</v>
      </c>
    </row>
    <row r="21" spans="1:27" s="22" customFormat="1" ht="21.95" customHeight="1" x14ac:dyDescent="0.3">
      <c r="A21" s="103">
        <v>2</v>
      </c>
      <c r="B21" s="104" t="str">
        <f>'[1]раздел 2 н'!B11</f>
        <v>ул. Кирова, д. 17</v>
      </c>
      <c r="C21" s="103" t="s">
        <v>75</v>
      </c>
      <c r="D21" s="103" t="s">
        <v>76</v>
      </c>
      <c r="E21" s="103"/>
      <c r="F21" s="29" t="s">
        <v>79</v>
      </c>
      <c r="G21" s="105"/>
      <c r="H21" s="101" t="s">
        <v>77</v>
      </c>
      <c r="I21" s="106">
        <v>4</v>
      </c>
      <c r="J21" s="106">
        <v>4</v>
      </c>
      <c r="K21" s="102">
        <v>3634.9</v>
      </c>
      <c r="L21" s="102">
        <v>3301.4</v>
      </c>
      <c r="M21" s="102">
        <v>2996.3</v>
      </c>
      <c r="N21" s="102">
        <v>84</v>
      </c>
      <c r="O21" s="101">
        <f>'Разд 2'!C11</f>
        <v>2462053.77</v>
      </c>
      <c r="P21" s="107">
        <v>0</v>
      </c>
      <c r="Q21" s="107">
        <v>0</v>
      </c>
      <c r="R21" s="108">
        <v>0</v>
      </c>
      <c r="S21" s="100">
        <f t="shared" si="0"/>
        <v>2462053.77</v>
      </c>
      <c r="T21" s="107">
        <v>0</v>
      </c>
      <c r="U21" s="109">
        <f t="shared" si="1"/>
        <v>745.76051675046949</v>
      </c>
      <c r="V21" s="100">
        <v>12634.74</v>
      </c>
      <c r="W21" s="110" t="s">
        <v>78</v>
      </c>
      <c r="X21" s="110" t="s">
        <v>78</v>
      </c>
    </row>
    <row r="22" spans="1:27" ht="21.95" customHeight="1" x14ac:dyDescent="0.3">
      <c r="A22" s="103">
        <v>3</v>
      </c>
      <c r="B22" s="104" t="str">
        <f>'[1]раздел 2 н'!B12</f>
        <v>ул. Кирова, д. 21</v>
      </c>
      <c r="C22" s="131" t="s">
        <v>75</v>
      </c>
      <c r="D22" s="131" t="s">
        <v>76</v>
      </c>
      <c r="E22" s="131"/>
      <c r="F22" s="131">
        <v>1958</v>
      </c>
      <c r="G22" s="131">
        <v>2005</v>
      </c>
      <c r="H22" s="131" t="s">
        <v>77</v>
      </c>
      <c r="I22" s="131">
        <v>4</v>
      </c>
      <c r="J22" s="131">
        <v>4</v>
      </c>
      <c r="K22" s="100">
        <v>4473.1000000000004</v>
      </c>
      <c r="L22" s="101">
        <v>3627.8</v>
      </c>
      <c r="M22" s="132">
        <v>2811</v>
      </c>
      <c r="N22" s="100">
        <v>87</v>
      </c>
      <c r="O22" s="101">
        <f>'Разд 2'!C12</f>
        <v>175905.18</v>
      </c>
      <c r="P22" s="107">
        <v>0</v>
      </c>
      <c r="Q22" s="107">
        <v>0</v>
      </c>
      <c r="R22" s="107">
        <v>0</v>
      </c>
      <c r="S22" s="100">
        <f t="shared" si="0"/>
        <v>175905.18</v>
      </c>
      <c r="T22" s="107">
        <v>0</v>
      </c>
      <c r="U22" s="109">
        <f t="shared" si="1"/>
        <v>48.488114008489987</v>
      </c>
      <c r="V22" s="100">
        <v>12634.74</v>
      </c>
      <c r="W22" s="110" t="s">
        <v>78</v>
      </c>
      <c r="X22" s="110" t="s">
        <v>78</v>
      </c>
    </row>
    <row r="23" spans="1:27" ht="21.95" customHeight="1" x14ac:dyDescent="0.3">
      <c r="A23" s="103">
        <v>4</v>
      </c>
      <c r="B23" s="136" t="str">
        <f>'[1]раздел 2 н'!B13</f>
        <v>ул. Кирова, д. 37</v>
      </c>
      <c r="C23" s="131" t="s">
        <v>75</v>
      </c>
      <c r="D23" s="131" t="s">
        <v>76</v>
      </c>
      <c r="E23" s="131"/>
      <c r="F23" s="131">
        <v>1963</v>
      </c>
      <c r="G23" s="131">
        <v>2018</v>
      </c>
      <c r="H23" s="131" t="s">
        <v>77</v>
      </c>
      <c r="I23" s="131">
        <v>5</v>
      </c>
      <c r="J23" s="131">
        <v>3</v>
      </c>
      <c r="K23" s="100">
        <v>3062.4</v>
      </c>
      <c r="L23" s="101">
        <v>2914.7</v>
      </c>
      <c r="M23" s="132">
        <v>2489.5</v>
      </c>
      <c r="N23" s="100">
        <v>81</v>
      </c>
      <c r="O23" s="101">
        <f>'Разд 2'!C13</f>
        <v>6791882.6154899998</v>
      </c>
      <c r="P23" s="107">
        <v>0</v>
      </c>
      <c r="Q23" s="107">
        <v>0</v>
      </c>
      <c r="R23" s="107">
        <v>0</v>
      </c>
      <c r="S23" s="100">
        <f t="shared" si="0"/>
        <v>6791882.6154899998</v>
      </c>
      <c r="T23" s="107">
        <v>0</v>
      </c>
      <c r="U23" s="109">
        <f t="shared" si="1"/>
        <v>2330.2166999999999</v>
      </c>
      <c r="V23" s="100">
        <v>11371.98</v>
      </c>
      <c r="W23" s="110" t="s">
        <v>78</v>
      </c>
      <c r="X23" s="110" t="s">
        <v>88</v>
      </c>
    </row>
    <row r="24" spans="1:27" ht="21.95" customHeight="1" x14ac:dyDescent="0.3">
      <c r="A24" s="103">
        <v>5</v>
      </c>
      <c r="B24" s="136" t="str">
        <f>'[1]раздел 2 н'!B14</f>
        <v>пр. Ленина, д. 5</v>
      </c>
      <c r="C24" s="131" t="s">
        <v>75</v>
      </c>
      <c r="D24" s="131" t="s">
        <v>76</v>
      </c>
      <c r="E24" s="131"/>
      <c r="F24" s="131">
        <v>1953</v>
      </c>
      <c r="G24" s="131">
        <v>2016</v>
      </c>
      <c r="H24" s="131" t="s">
        <v>77</v>
      </c>
      <c r="I24" s="131">
        <v>4</v>
      </c>
      <c r="J24" s="131">
        <v>6</v>
      </c>
      <c r="K24" s="100">
        <v>5543.5</v>
      </c>
      <c r="L24" s="101">
        <v>4717.3</v>
      </c>
      <c r="M24" s="132">
        <v>3430.5</v>
      </c>
      <c r="N24" s="100">
        <v>88</v>
      </c>
      <c r="O24" s="101">
        <f>'Разд 2'!C14</f>
        <v>569303.53</v>
      </c>
      <c r="P24" s="107">
        <v>0</v>
      </c>
      <c r="Q24" s="107">
        <v>0</v>
      </c>
      <c r="R24" s="107">
        <v>0</v>
      </c>
      <c r="S24" s="100">
        <f t="shared" si="0"/>
        <v>569303.53</v>
      </c>
      <c r="T24" s="107">
        <v>0</v>
      </c>
      <c r="U24" s="109">
        <f t="shared" si="1"/>
        <v>120.68419010874865</v>
      </c>
      <c r="V24" s="100">
        <v>12634.74</v>
      </c>
      <c r="W24" s="110" t="s">
        <v>78</v>
      </c>
      <c r="X24" s="110" t="s">
        <v>78</v>
      </c>
    </row>
    <row r="25" spans="1:27" s="22" customFormat="1" ht="21.95" customHeight="1" x14ac:dyDescent="0.3">
      <c r="A25" s="103">
        <v>6</v>
      </c>
      <c r="B25" s="136" t="str">
        <f>'[1]раздел 2 н'!B15</f>
        <v>пр. Ленина, д. 13</v>
      </c>
      <c r="C25" s="131" t="s">
        <v>75</v>
      </c>
      <c r="D25" s="131" t="s">
        <v>76</v>
      </c>
      <c r="E25" s="131"/>
      <c r="F25" s="131">
        <v>1936</v>
      </c>
      <c r="G25" s="131">
        <v>2008</v>
      </c>
      <c r="H25" s="131" t="s">
        <v>77</v>
      </c>
      <c r="I25" s="131">
        <v>4</v>
      </c>
      <c r="J25" s="131">
        <v>7</v>
      </c>
      <c r="K25" s="100">
        <v>4657</v>
      </c>
      <c r="L25" s="101">
        <v>3505.7</v>
      </c>
      <c r="M25" s="132">
        <v>2089</v>
      </c>
      <c r="N25" s="100">
        <v>100</v>
      </c>
      <c r="O25" s="101">
        <f>'Разд 2'!C15</f>
        <v>9611506.9278999995</v>
      </c>
      <c r="P25" s="107">
        <v>0</v>
      </c>
      <c r="Q25" s="107">
        <v>0</v>
      </c>
      <c r="R25" s="107">
        <v>0</v>
      </c>
      <c r="S25" s="100">
        <f t="shared" si="0"/>
        <v>9611506.9278999995</v>
      </c>
      <c r="T25" s="107">
        <v>0</v>
      </c>
      <c r="U25" s="109">
        <f t="shared" si="1"/>
        <v>2741.6798151296462</v>
      </c>
      <c r="V25" s="100">
        <v>12634.74</v>
      </c>
      <c r="W25" s="110" t="s">
        <v>114</v>
      </c>
      <c r="X25" s="110" t="s">
        <v>78</v>
      </c>
      <c r="Z25" s="111"/>
    </row>
    <row r="26" spans="1:27" ht="21.95" customHeight="1" x14ac:dyDescent="0.3">
      <c r="A26" s="103">
        <v>7</v>
      </c>
      <c r="B26" s="136" t="str">
        <f>'[1]раздел 2 н'!B16</f>
        <v>пр. Ленина, д. 19</v>
      </c>
      <c r="C26" s="131" t="s">
        <v>75</v>
      </c>
      <c r="D26" s="131" t="s">
        <v>76</v>
      </c>
      <c r="E26" s="131"/>
      <c r="F26" s="131">
        <v>1957</v>
      </c>
      <c r="G26" s="131">
        <v>2010</v>
      </c>
      <c r="H26" s="131" t="s">
        <v>77</v>
      </c>
      <c r="I26" s="131">
        <v>4</v>
      </c>
      <c r="J26" s="131">
        <v>4</v>
      </c>
      <c r="K26" s="100">
        <v>3498.4</v>
      </c>
      <c r="L26" s="101">
        <v>3176.6</v>
      </c>
      <c r="M26" s="132">
        <v>2481.9</v>
      </c>
      <c r="N26" s="100">
        <v>69</v>
      </c>
      <c r="O26" s="101">
        <f>'Разд 2'!C16</f>
        <v>19265951.777170002</v>
      </c>
      <c r="P26" s="107">
        <v>0</v>
      </c>
      <c r="Q26" s="107">
        <v>0</v>
      </c>
      <c r="R26" s="107">
        <v>0</v>
      </c>
      <c r="S26" s="100">
        <f t="shared" si="0"/>
        <v>19265951.777170002</v>
      </c>
      <c r="T26" s="107">
        <v>0</v>
      </c>
      <c r="U26" s="109">
        <f t="shared" si="1"/>
        <v>6064.9599500000013</v>
      </c>
      <c r="V26" s="100">
        <v>12634.74</v>
      </c>
      <c r="W26" s="110" t="s">
        <v>78</v>
      </c>
      <c r="X26" s="110" t="s">
        <v>78</v>
      </c>
    </row>
    <row r="27" spans="1:27" ht="21.95" customHeight="1" x14ac:dyDescent="0.3">
      <c r="A27" s="103">
        <v>8</v>
      </c>
      <c r="B27" s="136" t="str">
        <f>'[1]раздел 2 н'!B17</f>
        <v>пр. Ленина, д. 23</v>
      </c>
      <c r="C27" s="131" t="s">
        <v>75</v>
      </c>
      <c r="D27" s="131" t="s">
        <v>76</v>
      </c>
      <c r="E27" s="131"/>
      <c r="F27" s="131">
        <v>1957</v>
      </c>
      <c r="G27" s="131">
        <v>2009</v>
      </c>
      <c r="H27" s="131" t="s">
        <v>77</v>
      </c>
      <c r="I27" s="131">
        <v>4</v>
      </c>
      <c r="J27" s="131">
        <v>4</v>
      </c>
      <c r="K27" s="100">
        <v>4252.6000000000004</v>
      </c>
      <c r="L27" s="101">
        <v>3407.17</v>
      </c>
      <c r="M27" s="132">
        <v>3407.17</v>
      </c>
      <c r="N27" s="100">
        <v>85</v>
      </c>
      <c r="O27" s="101">
        <f>'Разд 2'!C17</f>
        <v>20664349.586099997</v>
      </c>
      <c r="P27" s="107">
        <v>0</v>
      </c>
      <c r="Q27" s="107">
        <v>0</v>
      </c>
      <c r="R27" s="107">
        <v>0</v>
      </c>
      <c r="S27" s="100">
        <f t="shared" si="0"/>
        <v>20664349.586099997</v>
      </c>
      <c r="T27" s="107">
        <v>0</v>
      </c>
      <c r="U27" s="109">
        <f t="shared" si="1"/>
        <v>6064.9599480213774</v>
      </c>
      <c r="V27" s="100">
        <v>12634.74</v>
      </c>
      <c r="W27" s="110" t="s">
        <v>78</v>
      </c>
      <c r="X27" s="110" t="s">
        <v>78</v>
      </c>
    </row>
    <row r="28" spans="1:27" ht="21.95" customHeight="1" x14ac:dyDescent="0.3">
      <c r="A28" s="103">
        <v>9</v>
      </c>
      <c r="B28" s="136" t="str">
        <f>'[1]раздел 2 н'!B18</f>
        <v>ул. Хибиногорская, д. 30</v>
      </c>
      <c r="C28" s="131" t="s">
        <v>75</v>
      </c>
      <c r="D28" s="131" t="s">
        <v>76</v>
      </c>
      <c r="E28" s="131"/>
      <c r="F28" s="103" t="s">
        <v>80</v>
      </c>
      <c r="G28" s="131">
        <v>2009</v>
      </c>
      <c r="H28" s="131" t="s">
        <v>77</v>
      </c>
      <c r="I28" s="131">
        <v>4</v>
      </c>
      <c r="J28" s="131">
        <v>5</v>
      </c>
      <c r="K28" s="100">
        <v>5029.5</v>
      </c>
      <c r="L28" s="101">
        <v>4129</v>
      </c>
      <c r="M28" s="132">
        <v>3270.1</v>
      </c>
      <c r="N28" s="100">
        <v>99</v>
      </c>
      <c r="O28" s="101">
        <f>'Разд 2'!C18</f>
        <v>178926.91</v>
      </c>
      <c r="P28" s="107">
        <v>0</v>
      </c>
      <c r="Q28" s="107">
        <v>0</v>
      </c>
      <c r="R28" s="107">
        <v>0</v>
      </c>
      <c r="S28" s="100">
        <f t="shared" si="0"/>
        <v>178926.91</v>
      </c>
      <c r="T28" s="107">
        <v>0</v>
      </c>
      <c r="U28" s="109">
        <f t="shared" si="1"/>
        <v>43.334199564059098</v>
      </c>
      <c r="V28" s="100">
        <v>12634.74</v>
      </c>
      <c r="W28" s="110" t="s">
        <v>78</v>
      </c>
      <c r="X28" s="110" t="s">
        <v>78</v>
      </c>
      <c r="AA28" s="24"/>
    </row>
    <row r="29" spans="1:27" ht="21.95" customHeight="1" x14ac:dyDescent="0.3">
      <c r="A29" s="103">
        <v>10</v>
      </c>
      <c r="B29" s="136" t="str">
        <f>'[1]раздел 2 н'!B19</f>
        <v>ул. Мира, д. 8а</v>
      </c>
      <c r="C29" s="131" t="s">
        <v>75</v>
      </c>
      <c r="D29" s="131" t="s">
        <v>76</v>
      </c>
      <c r="E29" s="131"/>
      <c r="F29" s="131">
        <v>1936</v>
      </c>
      <c r="G29" s="131">
        <v>2017</v>
      </c>
      <c r="H29" s="131" t="s">
        <v>77</v>
      </c>
      <c r="I29" s="131">
        <v>4</v>
      </c>
      <c r="J29" s="131">
        <v>3</v>
      </c>
      <c r="K29" s="100">
        <v>1867.7</v>
      </c>
      <c r="L29" s="101">
        <v>1536.8</v>
      </c>
      <c r="M29" s="132">
        <v>1536.8</v>
      </c>
      <c r="N29" s="100">
        <v>54</v>
      </c>
      <c r="O29" s="101">
        <f>'Разд 2'!C19</f>
        <v>9172261.4079999998</v>
      </c>
      <c r="P29" s="107">
        <v>0</v>
      </c>
      <c r="Q29" s="107">
        <v>0</v>
      </c>
      <c r="R29" s="107">
        <v>0</v>
      </c>
      <c r="S29" s="100">
        <f t="shared" si="0"/>
        <v>9172261.4079999998</v>
      </c>
      <c r="T29" s="107">
        <v>0</v>
      </c>
      <c r="U29" s="109">
        <f t="shared" si="1"/>
        <v>5968.4158042686104</v>
      </c>
      <c r="V29" s="100">
        <v>12634.74</v>
      </c>
      <c r="W29" s="110" t="s">
        <v>78</v>
      </c>
      <c r="X29" s="110" t="s">
        <v>88</v>
      </c>
    </row>
    <row r="30" spans="1:27" ht="21.95" customHeight="1" x14ac:dyDescent="0.3">
      <c r="A30" s="103">
        <v>11</v>
      </c>
      <c r="B30" s="136" t="s">
        <v>106</v>
      </c>
      <c r="C30" s="131" t="s">
        <v>75</v>
      </c>
      <c r="D30" s="131" t="s">
        <v>76</v>
      </c>
      <c r="E30" s="131"/>
      <c r="F30" s="131">
        <v>1962</v>
      </c>
      <c r="G30" s="131">
        <v>2009</v>
      </c>
      <c r="H30" s="131" t="s">
        <v>107</v>
      </c>
      <c r="I30" s="131">
        <v>4</v>
      </c>
      <c r="J30" s="131">
        <v>4</v>
      </c>
      <c r="K30" s="100">
        <v>3377.4</v>
      </c>
      <c r="L30" s="101">
        <v>3109.5</v>
      </c>
      <c r="M30" s="132">
        <v>2498.8000000000002</v>
      </c>
      <c r="N30" s="100">
        <v>89</v>
      </c>
      <c r="O30" s="101">
        <f>'Разд 2'!C20</f>
        <v>7245808.8286500005</v>
      </c>
      <c r="P30" s="107"/>
      <c r="Q30" s="107"/>
      <c r="R30" s="107"/>
      <c r="S30" s="100">
        <v>7245808.8286500005</v>
      </c>
      <c r="T30" s="107"/>
      <c r="U30" s="109">
        <f>S30/L30</f>
        <v>2330.2166999999999</v>
      </c>
      <c r="V30" s="100">
        <v>12634.74</v>
      </c>
      <c r="W30" s="110" t="s">
        <v>114</v>
      </c>
      <c r="X30" s="110" t="s">
        <v>78</v>
      </c>
    </row>
    <row r="31" spans="1:27" s="23" customFormat="1" ht="21.95" customHeight="1" x14ac:dyDescent="0.35">
      <c r="A31" s="142"/>
      <c r="B31" s="166" t="s">
        <v>81</v>
      </c>
      <c r="C31" s="167"/>
      <c r="D31" s="167"/>
      <c r="E31" s="167"/>
      <c r="F31" s="167"/>
      <c r="G31" s="167"/>
      <c r="H31" s="167"/>
      <c r="I31" s="167"/>
      <c r="J31" s="167"/>
      <c r="K31" s="168">
        <f>SUM(K20:K30)</f>
        <v>46928.800000000003</v>
      </c>
      <c r="L31" s="168">
        <f>SUM(L20:L30)</f>
        <v>38912.770000000004</v>
      </c>
      <c r="M31" s="168">
        <f>SUM(M20:M30)</f>
        <v>31107.97</v>
      </c>
      <c r="N31" s="168">
        <f>SUM(N20:N30)</f>
        <v>958</v>
      </c>
      <c r="O31" s="168">
        <f>'Разд 2'!C21</f>
        <v>80441664.019999996</v>
      </c>
      <c r="P31" s="168"/>
      <c r="Q31" s="168"/>
      <c r="R31" s="168"/>
      <c r="S31" s="168">
        <f t="shared" si="0"/>
        <v>80441664.019999996</v>
      </c>
      <c r="T31" s="168"/>
      <c r="U31" s="168">
        <v>27243.1</v>
      </c>
      <c r="V31" s="168">
        <f>SUM(V20:V30)</f>
        <v>136456.62000000002</v>
      </c>
      <c r="W31" s="152"/>
      <c r="X31" s="152"/>
    </row>
    <row r="32" spans="1:27" ht="21.95" customHeight="1" x14ac:dyDescent="0.3">
      <c r="A32" s="189">
        <v>2021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1"/>
      <c r="Y32" s="24"/>
    </row>
    <row r="33" spans="1:30" ht="21.95" customHeight="1" x14ac:dyDescent="0.3">
      <c r="A33" s="103">
        <v>1</v>
      </c>
      <c r="B33" s="136" t="s">
        <v>42</v>
      </c>
      <c r="C33" s="131" t="s">
        <v>75</v>
      </c>
      <c r="D33" s="131" t="s">
        <v>76</v>
      </c>
      <c r="E33" s="131"/>
      <c r="F33" s="131">
        <v>1959</v>
      </c>
      <c r="G33" s="131"/>
      <c r="H33" s="131" t="s">
        <v>77</v>
      </c>
      <c r="I33" s="131">
        <v>5</v>
      </c>
      <c r="J33" s="131">
        <v>3</v>
      </c>
      <c r="K33" s="100">
        <v>3234.7</v>
      </c>
      <c r="L33" s="101">
        <v>2537.8000000000002</v>
      </c>
      <c r="M33" s="132">
        <v>2537.8000000000002</v>
      </c>
      <c r="N33" s="100">
        <v>89</v>
      </c>
      <c r="O33" s="101">
        <f>'Разд 2'!C23</f>
        <v>254792.32000000001</v>
      </c>
      <c r="P33" s="107">
        <v>0</v>
      </c>
      <c r="Q33" s="107">
        <v>0</v>
      </c>
      <c r="R33" s="107">
        <v>0</v>
      </c>
      <c r="S33" s="100">
        <f t="shared" ref="S33:S42" si="2">O33</f>
        <v>254792.32000000001</v>
      </c>
      <c r="T33" s="107">
        <v>0</v>
      </c>
      <c r="U33" s="100">
        <f t="shared" ref="U33:U41" si="3">S33/L33</f>
        <v>100.39889668216566</v>
      </c>
      <c r="V33" s="100">
        <v>11371.98</v>
      </c>
      <c r="W33" s="110" t="s">
        <v>82</v>
      </c>
      <c r="X33" s="110" t="s">
        <v>82</v>
      </c>
    </row>
    <row r="34" spans="1:30" ht="21.95" customHeight="1" x14ac:dyDescent="0.3">
      <c r="A34" s="103">
        <v>2</v>
      </c>
      <c r="B34" s="136" t="s">
        <v>115</v>
      </c>
      <c r="C34" s="131" t="s">
        <v>75</v>
      </c>
      <c r="D34" s="131" t="s">
        <v>76</v>
      </c>
      <c r="E34" s="131"/>
      <c r="F34" s="131">
        <v>1969</v>
      </c>
      <c r="G34" s="131"/>
      <c r="H34" s="131" t="s">
        <v>116</v>
      </c>
      <c r="I34" s="131">
        <v>5</v>
      </c>
      <c r="J34" s="131">
        <v>4</v>
      </c>
      <c r="K34" s="100">
        <v>3494.1</v>
      </c>
      <c r="L34" s="101">
        <v>2680.9</v>
      </c>
      <c r="M34" s="132">
        <v>2680.9</v>
      </c>
      <c r="N34" s="100">
        <v>102</v>
      </c>
      <c r="O34" s="101">
        <v>9896029</v>
      </c>
      <c r="P34" s="107"/>
      <c r="Q34" s="107"/>
      <c r="R34" s="107"/>
      <c r="S34" s="100">
        <f>O34</f>
        <v>9896029</v>
      </c>
      <c r="T34" s="107"/>
      <c r="U34" s="100">
        <v>3689.93</v>
      </c>
      <c r="V34" s="100">
        <v>11367.9</v>
      </c>
      <c r="W34" s="110" t="s">
        <v>82</v>
      </c>
      <c r="X34" s="110" t="s">
        <v>88</v>
      </c>
    </row>
    <row r="35" spans="1:30" ht="21.95" customHeight="1" x14ac:dyDescent="0.3">
      <c r="A35" s="103">
        <v>3</v>
      </c>
      <c r="B35" s="136" t="s">
        <v>43</v>
      </c>
      <c r="C35" s="131" t="s">
        <v>75</v>
      </c>
      <c r="D35" s="131" t="s">
        <v>76</v>
      </c>
      <c r="E35" s="131"/>
      <c r="F35" s="131">
        <v>1959</v>
      </c>
      <c r="G35" s="131"/>
      <c r="H35" s="137" t="s">
        <v>77</v>
      </c>
      <c r="I35" s="137">
        <v>4</v>
      </c>
      <c r="J35" s="137">
        <v>4</v>
      </c>
      <c r="K35" s="138">
        <v>4072.5</v>
      </c>
      <c r="L35" s="139">
        <v>3705.3</v>
      </c>
      <c r="M35" s="140">
        <v>3137</v>
      </c>
      <c r="N35" s="138">
        <v>97</v>
      </c>
      <c r="O35" s="101">
        <f>'Разд 2'!C25</f>
        <v>245954.67</v>
      </c>
      <c r="P35" s="107">
        <v>0</v>
      </c>
      <c r="Q35" s="107">
        <v>0</v>
      </c>
      <c r="R35" s="107">
        <v>0</v>
      </c>
      <c r="S35" s="100">
        <f t="shared" si="2"/>
        <v>245954.67</v>
      </c>
      <c r="T35" s="107">
        <v>0</v>
      </c>
      <c r="U35" s="100">
        <f t="shared" si="3"/>
        <v>66.379151485709656</v>
      </c>
      <c r="V35" s="100">
        <v>12634.74</v>
      </c>
      <c r="W35" s="110" t="s">
        <v>82</v>
      </c>
      <c r="X35" s="110" t="s">
        <v>82</v>
      </c>
    </row>
    <row r="36" spans="1:30" ht="21.95" customHeight="1" x14ac:dyDescent="0.3">
      <c r="A36" s="103">
        <v>4</v>
      </c>
      <c r="B36" s="136" t="s">
        <v>44</v>
      </c>
      <c r="C36" s="131" t="s">
        <v>75</v>
      </c>
      <c r="D36" s="131" t="s">
        <v>76</v>
      </c>
      <c r="E36" s="131"/>
      <c r="F36" s="131">
        <v>1958</v>
      </c>
      <c r="G36" s="131"/>
      <c r="H36" s="131" t="s">
        <v>77</v>
      </c>
      <c r="I36" s="131">
        <v>4</v>
      </c>
      <c r="J36" s="131">
        <v>6</v>
      </c>
      <c r="K36" s="138">
        <v>6607.1</v>
      </c>
      <c r="L36" s="139">
        <v>4082</v>
      </c>
      <c r="M36" s="140">
        <v>3879.1</v>
      </c>
      <c r="N36" s="138">
        <v>126</v>
      </c>
      <c r="O36" s="101">
        <v>24757166.52</v>
      </c>
      <c r="P36" s="107"/>
      <c r="Q36" s="107"/>
      <c r="R36" s="107"/>
      <c r="S36" s="100">
        <f>O36</f>
        <v>24757166.52</v>
      </c>
      <c r="T36" s="107"/>
      <c r="U36" s="109">
        <f t="shared" si="3"/>
        <v>6064.959951004409</v>
      </c>
      <c r="V36" s="100">
        <v>12634.74</v>
      </c>
      <c r="W36" s="110" t="s">
        <v>82</v>
      </c>
      <c r="X36" s="110" t="s">
        <v>82</v>
      </c>
    </row>
    <row r="37" spans="1:30" ht="21.95" customHeight="1" x14ac:dyDescent="0.3">
      <c r="A37" s="103">
        <v>5</v>
      </c>
      <c r="B37" s="136" t="s">
        <v>39</v>
      </c>
      <c r="C37" s="131" t="s">
        <v>75</v>
      </c>
      <c r="D37" s="131" t="s">
        <v>76</v>
      </c>
      <c r="E37" s="131"/>
      <c r="F37" s="103" t="s">
        <v>80</v>
      </c>
      <c r="G37" s="131">
        <v>2009</v>
      </c>
      <c r="H37" s="137" t="s">
        <v>77</v>
      </c>
      <c r="I37" s="137">
        <v>4</v>
      </c>
      <c r="J37" s="137">
        <v>5</v>
      </c>
      <c r="K37" s="138">
        <v>5029.5</v>
      </c>
      <c r="L37" s="139">
        <v>4129</v>
      </c>
      <c r="M37" s="140">
        <v>3270.1</v>
      </c>
      <c r="N37" s="100">
        <v>99</v>
      </c>
      <c r="O37" s="101">
        <f>'Разд 2'!C27</f>
        <v>11339343.780000001</v>
      </c>
      <c r="P37" s="107">
        <v>0</v>
      </c>
      <c r="Q37" s="107">
        <v>0</v>
      </c>
      <c r="R37" s="107">
        <v>0</v>
      </c>
      <c r="S37" s="100">
        <f t="shared" si="2"/>
        <v>11339343.780000001</v>
      </c>
      <c r="T37" s="107">
        <v>0</v>
      </c>
      <c r="U37" s="100">
        <f t="shared" si="3"/>
        <v>2746.2687769435702</v>
      </c>
      <c r="V37" s="100">
        <v>12634.74</v>
      </c>
      <c r="W37" s="110" t="s">
        <v>82</v>
      </c>
      <c r="X37" s="110" t="s">
        <v>88</v>
      </c>
    </row>
    <row r="38" spans="1:30" ht="21.75" customHeight="1" x14ac:dyDescent="0.3">
      <c r="A38" s="103">
        <v>6</v>
      </c>
      <c r="B38" s="136" t="s">
        <v>45</v>
      </c>
      <c r="C38" s="131" t="s">
        <v>75</v>
      </c>
      <c r="D38" s="131" t="s">
        <v>76</v>
      </c>
      <c r="E38" s="131"/>
      <c r="F38" s="103">
        <v>1956</v>
      </c>
      <c r="G38" s="131">
        <v>2010</v>
      </c>
      <c r="H38" s="137" t="s">
        <v>77</v>
      </c>
      <c r="I38" s="137">
        <v>5</v>
      </c>
      <c r="J38" s="137">
        <v>4</v>
      </c>
      <c r="K38" s="138">
        <v>4460.45</v>
      </c>
      <c r="L38" s="139">
        <v>3708.94</v>
      </c>
      <c r="M38" s="140">
        <v>3338.6</v>
      </c>
      <c r="N38" s="141">
        <v>75</v>
      </c>
      <c r="O38" s="101">
        <f>'Разд 2'!C28</f>
        <v>1144404.21</v>
      </c>
      <c r="P38" s="107">
        <v>0</v>
      </c>
      <c r="Q38" s="107">
        <v>0</v>
      </c>
      <c r="R38" s="107">
        <v>0</v>
      </c>
      <c r="S38" s="100">
        <f t="shared" si="2"/>
        <v>1144404.21</v>
      </c>
      <c r="T38" s="107">
        <v>0</v>
      </c>
      <c r="U38" s="100">
        <f t="shared" si="3"/>
        <v>308.55290460347157</v>
      </c>
      <c r="V38" s="100">
        <v>11371.98</v>
      </c>
      <c r="W38" s="110" t="s">
        <v>82</v>
      </c>
      <c r="X38" s="110" t="s">
        <v>82</v>
      </c>
    </row>
    <row r="39" spans="1:30" s="22" customFormat="1" ht="21.95" customHeight="1" x14ac:dyDescent="0.3">
      <c r="A39" s="103">
        <v>7</v>
      </c>
      <c r="B39" s="130" t="s">
        <v>83</v>
      </c>
      <c r="C39" s="131" t="s">
        <v>75</v>
      </c>
      <c r="D39" s="131" t="s">
        <v>76</v>
      </c>
      <c r="E39" s="131"/>
      <c r="F39" s="131">
        <v>1953</v>
      </c>
      <c r="G39" s="131">
        <v>2017</v>
      </c>
      <c r="H39" s="131" t="s">
        <v>77</v>
      </c>
      <c r="I39" s="131">
        <v>4</v>
      </c>
      <c r="J39" s="131">
        <v>6</v>
      </c>
      <c r="K39" s="100">
        <v>5543.5</v>
      </c>
      <c r="L39" s="101">
        <v>4717.8</v>
      </c>
      <c r="M39" s="132">
        <v>3448.2</v>
      </c>
      <c r="N39" s="133">
        <v>88</v>
      </c>
      <c r="O39" s="101">
        <v>23775546.789999999</v>
      </c>
      <c r="P39" s="107">
        <v>0</v>
      </c>
      <c r="Q39" s="107">
        <v>0</v>
      </c>
      <c r="R39" s="107">
        <v>0</v>
      </c>
      <c r="S39" s="100">
        <f t="shared" si="2"/>
        <v>23775546.789999999</v>
      </c>
      <c r="T39" s="107">
        <v>0</v>
      </c>
      <c r="U39" s="100">
        <f t="shared" si="3"/>
        <v>5039.5410551528248</v>
      </c>
      <c r="V39" s="100">
        <v>12634.74</v>
      </c>
      <c r="W39" s="110" t="s">
        <v>82</v>
      </c>
      <c r="X39" s="110" t="s">
        <v>88</v>
      </c>
    </row>
    <row r="40" spans="1:30" s="22" customFormat="1" ht="21.95" customHeight="1" x14ac:dyDescent="0.3">
      <c r="A40" s="103">
        <v>8</v>
      </c>
      <c r="B40" s="130" t="s">
        <v>84</v>
      </c>
      <c r="C40" s="103" t="s">
        <v>76</v>
      </c>
      <c r="D40" s="103" t="s">
        <v>76</v>
      </c>
      <c r="E40" s="103"/>
      <c r="F40" s="103">
        <v>1949</v>
      </c>
      <c r="G40" s="103">
        <v>2020</v>
      </c>
      <c r="H40" s="101" t="s">
        <v>77</v>
      </c>
      <c r="I40" s="103">
        <v>5</v>
      </c>
      <c r="J40" s="103">
        <v>5</v>
      </c>
      <c r="K40" s="101">
        <v>7532.3</v>
      </c>
      <c r="L40" s="101">
        <v>5486</v>
      </c>
      <c r="M40" s="101">
        <v>4096.8999999999996</v>
      </c>
      <c r="N40" s="134">
        <v>122</v>
      </c>
      <c r="O40" s="101">
        <f>'Разд 2'!C30</f>
        <v>3706905.68</v>
      </c>
      <c r="P40" s="107">
        <v>0</v>
      </c>
      <c r="Q40" s="107">
        <v>0</v>
      </c>
      <c r="R40" s="107">
        <v>0</v>
      </c>
      <c r="S40" s="101">
        <f t="shared" si="2"/>
        <v>3706905.68</v>
      </c>
      <c r="T40" s="107">
        <v>0</v>
      </c>
      <c r="U40" s="100">
        <f t="shared" si="3"/>
        <v>675.70282172803502</v>
      </c>
      <c r="V40" s="100">
        <v>11371.98</v>
      </c>
      <c r="W40" s="110" t="s">
        <v>82</v>
      </c>
      <c r="X40" s="110" t="s">
        <v>82</v>
      </c>
      <c r="Y40" s="25"/>
      <c r="Z40" s="25"/>
    </row>
    <row r="41" spans="1:30" s="22" customFormat="1" ht="21.95" customHeight="1" x14ac:dyDescent="0.3">
      <c r="A41" s="103">
        <v>9</v>
      </c>
      <c r="B41" s="104" t="s">
        <v>85</v>
      </c>
      <c r="C41" s="103" t="s">
        <v>75</v>
      </c>
      <c r="D41" s="103" t="s">
        <v>76</v>
      </c>
      <c r="E41" s="103"/>
      <c r="F41" s="29" t="s">
        <v>86</v>
      </c>
      <c r="G41" s="105">
        <v>2008</v>
      </c>
      <c r="H41" s="101" t="s">
        <v>77</v>
      </c>
      <c r="I41" s="106">
        <v>4</v>
      </c>
      <c r="J41" s="106">
        <v>7</v>
      </c>
      <c r="K41" s="102">
        <v>4657</v>
      </c>
      <c r="L41" s="102">
        <v>3505.7</v>
      </c>
      <c r="M41" s="102">
        <v>2089</v>
      </c>
      <c r="N41" s="102">
        <v>100</v>
      </c>
      <c r="O41" s="101">
        <f>'Разд 2'!C31</f>
        <v>7607056.6900000004</v>
      </c>
      <c r="P41" s="107">
        <v>0</v>
      </c>
      <c r="Q41" s="107">
        <v>0</v>
      </c>
      <c r="R41" s="107">
        <v>0</v>
      </c>
      <c r="S41" s="101">
        <f t="shared" si="2"/>
        <v>7607056.6900000004</v>
      </c>
      <c r="T41" s="107">
        <v>0</v>
      </c>
      <c r="U41" s="100">
        <f t="shared" si="3"/>
        <v>2169.910913654905</v>
      </c>
      <c r="V41" s="100">
        <v>12634.74</v>
      </c>
      <c r="W41" s="110" t="s">
        <v>82</v>
      </c>
      <c r="X41" s="110" t="s">
        <v>82</v>
      </c>
      <c r="Y41" s="25"/>
      <c r="Z41" s="25"/>
    </row>
    <row r="42" spans="1:30" s="27" customFormat="1" ht="21.95" customHeight="1" x14ac:dyDescent="0.35">
      <c r="A42" s="142"/>
      <c r="B42" s="143" t="s">
        <v>87</v>
      </c>
      <c r="C42" s="142"/>
      <c r="D42" s="142"/>
      <c r="E42" s="142"/>
      <c r="F42" s="144"/>
      <c r="G42" s="145"/>
      <c r="H42" s="146"/>
      <c r="I42" s="147"/>
      <c r="J42" s="147"/>
      <c r="K42" s="148">
        <f>SUM(K33:K41)</f>
        <v>44631.15</v>
      </c>
      <c r="L42" s="148">
        <f>SUM(L33:L41)</f>
        <v>34553.439999999995</v>
      </c>
      <c r="M42" s="148">
        <f>SUM(M33:M41)</f>
        <v>28477.599999999999</v>
      </c>
      <c r="N42" s="148">
        <f>SUM(N33:N41)</f>
        <v>898</v>
      </c>
      <c r="O42" s="149">
        <f>'Разд 2'!C32</f>
        <v>82727199.659999996</v>
      </c>
      <c r="P42" s="150"/>
      <c r="Q42" s="150"/>
      <c r="R42" s="150"/>
      <c r="S42" s="149">
        <f t="shared" si="2"/>
        <v>82727199.659999996</v>
      </c>
      <c r="T42" s="151"/>
      <c r="U42" s="146">
        <f>SUM(U33:U41)</f>
        <v>20861.644471255091</v>
      </c>
      <c r="V42" s="146">
        <f>SUM(V33:V41)</f>
        <v>108657.54</v>
      </c>
      <c r="W42" s="152"/>
      <c r="X42" s="152"/>
      <c r="Y42" s="26"/>
      <c r="Z42" s="26"/>
    </row>
    <row r="43" spans="1:30" s="22" customFormat="1" ht="21.95" customHeight="1" x14ac:dyDescent="0.3">
      <c r="A43" s="192">
        <v>2022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4"/>
      <c r="Y43" s="28"/>
      <c r="Z43" s="28"/>
    </row>
    <row r="44" spans="1:30" s="30" customFormat="1" ht="21.95" customHeight="1" x14ac:dyDescent="0.3">
      <c r="A44" s="103">
        <v>1</v>
      </c>
      <c r="B44" s="136" t="s">
        <v>111</v>
      </c>
      <c r="C44" s="131" t="s">
        <v>75</v>
      </c>
      <c r="D44" s="131" t="s">
        <v>76</v>
      </c>
      <c r="E44" s="131"/>
      <c r="F44" s="131">
        <v>1961</v>
      </c>
      <c r="G44" s="131"/>
      <c r="H44" s="137" t="s">
        <v>77</v>
      </c>
      <c r="I44" s="131">
        <v>5</v>
      </c>
      <c r="J44" s="131">
        <v>2</v>
      </c>
      <c r="K44" s="100">
        <v>1665.7</v>
      </c>
      <c r="L44" s="101">
        <v>1491</v>
      </c>
      <c r="M44" s="100">
        <v>1437.8</v>
      </c>
      <c r="N44" s="100">
        <v>48</v>
      </c>
      <c r="O44" s="100">
        <f>'Разд 2'!C34</f>
        <v>302856.74</v>
      </c>
      <c r="P44" s="107"/>
      <c r="Q44" s="107"/>
      <c r="R44" s="107"/>
      <c r="S44" s="101">
        <f>O44</f>
        <v>302856.74</v>
      </c>
      <c r="T44" s="107"/>
      <c r="U44" s="100">
        <f t="shared" ref="U44:U54" si="4">S44/L44</f>
        <v>203.12323272971159</v>
      </c>
      <c r="V44" s="100">
        <v>11371.98</v>
      </c>
      <c r="W44" s="29" t="s">
        <v>88</v>
      </c>
      <c r="X44" s="29" t="s">
        <v>88</v>
      </c>
      <c r="Y44" s="25"/>
      <c r="Z44" s="25"/>
      <c r="AA44" s="22"/>
      <c r="AB44" s="22"/>
      <c r="AC44" s="22"/>
      <c r="AD44" s="22"/>
    </row>
    <row r="45" spans="1:30" s="30" customFormat="1" ht="21.95" customHeight="1" x14ac:dyDescent="0.3">
      <c r="A45" s="103">
        <v>2</v>
      </c>
      <c r="B45" s="136" t="s">
        <v>46</v>
      </c>
      <c r="C45" s="131" t="s">
        <v>75</v>
      </c>
      <c r="D45" s="131" t="s">
        <v>76</v>
      </c>
      <c r="E45" s="131"/>
      <c r="F45" s="131">
        <v>1949</v>
      </c>
      <c r="G45" s="131">
        <v>2020</v>
      </c>
      <c r="H45" s="137" t="s">
        <v>77</v>
      </c>
      <c r="I45" s="131">
        <v>5</v>
      </c>
      <c r="J45" s="131">
        <v>5</v>
      </c>
      <c r="K45" s="101">
        <v>7532.3</v>
      </c>
      <c r="L45" s="101">
        <v>5486</v>
      </c>
      <c r="M45" s="101">
        <v>4096.8999999999996</v>
      </c>
      <c r="N45" s="134">
        <v>122</v>
      </c>
      <c r="O45" s="101">
        <f>'Разд 2'!C35</f>
        <v>591013.39</v>
      </c>
      <c r="P45" s="107">
        <v>0</v>
      </c>
      <c r="Q45" s="107">
        <v>0</v>
      </c>
      <c r="R45" s="107">
        <v>0</v>
      </c>
      <c r="S45" s="100">
        <f t="shared" ref="S45" si="5">O45</f>
        <v>591013.39</v>
      </c>
      <c r="T45" s="107">
        <v>0</v>
      </c>
      <c r="U45" s="109">
        <f t="shared" si="4"/>
        <v>107.73120488516223</v>
      </c>
      <c r="V45" s="100">
        <v>11371.98</v>
      </c>
      <c r="W45" s="110" t="s">
        <v>88</v>
      </c>
      <c r="X45" s="110" t="s">
        <v>88</v>
      </c>
      <c r="Y45" s="25"/>
      <c r="Z45" s="25"/>
      <c r="AA45" s="22"/>
      <c r="AB45" s="22"/>
      <c r="AC45" s="22"/>
      <c r="AD45" s="22"/>
    </row>
    <row r="46" spans="1:30" s="30" customFormat="1" ht="21.95" customHeight="1" x14ac:dyDescent="0.3">
      <c r="A46" s="103">
        <v>3</v>
      </c>
      <c r="B46" s="136" t="s">
        <v>113</v>
      </c>
      <c r="C46" s="131" t="s">
        <v>75</v>
      </c>
      <c r="D46" s="131" t="s">
        <v>76</v>
      </c>
      <c r="E46" s="131"/>
      <c r="F46" s="131">
        <v>1957</v>
      </c>
      <c r="G46" s="131"/>
      <c r="H46" s="137" t="s">
        <v>77</v>
      </c>
      <c r="I46" s="131">
        <v>4</v>
      </c>
      <c r="J46" s="131">
        <v>4</v>
      </c>
      <c r="K46" s="100">
        <v>3489.4</v>
      </c>
      <c r="L46" s="101">
        <v>3176.6</v>
      </c>
      <c r="M46" s="100">
        <v>2470.6</v>
      </c>
      <c r="N46" s="100">
        <v>133</v>
      </c>
      <c r="O46" s="100">
        <f>'Разд 2'!C36</f>
        <v>226918.06</v>
      </c>
      <c r="P46" s="107"/>
      <c r="Q46" s="107"/>
      <c r="R46" s="107"/>
      <c r="S46" s="101">
        <f>O46</f>
        <v>226918.06</v>
      </c>
      <c r="T46" s="107"/>
      <c r="U46" s="100">
        <f t="shared" si="4"/>
        <v>71.434256752502677</v>
      </c>
      <c r="V46" s="100">
        <v>12634.74</v>
      </c>
      <c r="W46" s="29" t="s">
        <v>88</v>
      </c>
      <c r="X46" s="29" t="s">
        <v>88</v>
      </c>
      <c r="Y46" s="25"/>
      <c r="Z46" s="25"/>
      <c r="AA46" s="22"/>
      <c r="AB46" s="22"/>
      <c r="AC46" s="22"/>
      <c r="AD46" s="22"/>
    </row>
    <row r="47" spans="1:30" s="30" customFormat="1" ht="21.95" customHeight="1" x14ac:dyDescent="0.3">
      <c r="A47" s="103">
        <v>4</v>
      </c>
      <c r="B47" s="136" t="s">
        <v>110</v>
      </c>
      <c r="C47" s="131" t="s">
        <v>75</v>
      </c>
      <c r="D47" s="131" t="s">
        <v>76</v>
      </c>
      <c r="E47" s="131"/>
      <c r="F47" s="131">
        <v>1957</v>
      </c>
      <c r="G47" s="131">
        <v>2018</v>
      </c>
      <c r="H47" s="137" t="s">
        <v>77</v>
      </c>
      <c r="I47" s="131">
        <v>4</v>
      </c>
      <c r="J47" s="131">
        <v>3</v>
      </c>
      <c r="K47" s="100">
        <v>3393.3</v>
      </c>
      <c r="L47" s="101">
        <v>2529</v>
      </c>
      <c r="M47" s="100">
        <v>2343.1999999999998</v>
      </c>
      <c r="N47" s="100">
        <v>64</v>
      </c>
      <c r="O47" s="100">
        <f>'Разд 2'!C37</f>
        <v>293079.61</v>
      </c>
      <c r="P47" s="107"/>
      <c r="Q47" s="107"/>
      <c r="R47" s="107"/>
      <c r="S47" s="101">
        <f>O47</f>
        <v>293079.61</v>
      </c>
      <c r="T47" s="107"/>
      <c r="U47" s="100">
        <f t="shared" si="4"/>
        <v>115.88754843811783</v>
      </c>
      <c r="V47" s="100">
        <v>12634.74</v>
      </c>
      <c r="W47" s="29" t="s">
        <v>88</v>
      </c>
      <c r="X47" s="29" t="s">
        <v>88</v>
      </c>
      <c r="Y47" s="25"/>
      <c r="Z47" s="25"/>
      <c r="AA47" s="22"/>
      <c r="AB47" s="22"/>
      <c r="AC47" s="22"/>
      <c r="AD47" s="22"/>
    </row>
    <row r="48" spans="1:30" s="30" customFormat="1" ht="21.95" customHeight="1" x14ac:dyDescent="0.3">
      <c r="A48" s="103">
        <v>5</v>
      </c>
      <c r="B48" s="136" t="s">
        <v>42</v>
      </c>
      <c r="C48" s="131" t="s">
        <v>75</v>
      </c>
      <c r="D48" s="131" t="s">
        <v>76</v>
      </c>
      <c r="E48" s="131"/>
      <c r="F48" s="131">
        <v>1959</v>
      </c>
      <c r="G48" s="131"/>
      <c r="H48" s="131" t="s">
        <v>77</v>
      </c>
      <c r="I48" s="131">
        <v>5</v>
      </c>
      <c r="J48" s="131">
        <v>3</v>
      </c>
      <c r="K48" s="100">
        <v>3234.7</v>
      </c>
      <c r="L48" s="101">
        <v>2537.8000000000002</v>
      </c>
      <c r="M48" s="100">
        <v>2537.8000000000002</v>
      </c>
      <c r="N48" s="100">
        <v>89</v>
      </c>
      <c r="O48" s="100">
        <f>'Разд 2'!C38</f>
        <v>9601003.3104300015</v>
      </c>
      <c r="P48" s="107">
        <v>0</v>
      </c>
      <c r="Q48" s="107">
        <v>0</v>
      </c>
      <c r="R48" s="107">
        <v>0</v>
      </c>
      <c r="S48" s="101">
        <f t="shared" ref="S48:S55" si="6">O48</f>
        <v>9601003.3104300015</v>
      </c>
      <c r="T48" s="107">
        <v>0</v>
      </c>
      <c r="U48" s="100">
        <f t="shared" si="4"/>
        <v>3783.1993500000003</v>
      </c>
      <c r="V48" s="100">
        <v>11371.98</v>
      </c>
      <c r="W48" s="29" t="s">
        <v>88</v>
      </c>
      <c r="X48" s="29" t="s">
        <v>88</v>
      </c>
      <c r="Y48" s="25"/>
      <c r="Z48" s="25"/>
      <c r="AA48" s="22"/>
      <c r="AB48" s="22"/>
      <c r="AC48" s="22"/>
      <c r="AD48" s="22"/>
    </row>
    <row r="49" spans="1:30" s="30" customFormat="1" ht="21.95" customHeight="1" x14ac:dyDescent="0.3">
      <c r="A49" s="103">
        <v>6</v>
      </c>
      <c r="B49" s="130" t="str">
        <f>'[1]раздел 2 н'!B37</f>
        <v>ул. Хибиногорская, д. 27</v>
      </c>
      <c r="C49" s="131" t="s">
        <v>75</v>
      </c>
      <c r="D49" s="131" t="s">
        <v>76</v>
      </c>
      <c r="E49" s="131"/>
      <c r="F49" s="131">
        <v>1959</v>
      </c>
      <c r="G49" s="131"/>
      <c r="H49" s="137" t="s">
        <v>77</v>
      </c>
      <c r="I49" s="137">
        <v>4</v>
      </c>
      <c r="J49" s="137">
        <v>4</v>
      </c>
      <c r="K49" s="138">
        <v>4072.5</v>
      </c>
      <c r="L49" s="139">
        <v>3705.3</v>
      </c>
      <c r="M49" s="138">
        <v>3137</v>
      </c>
      <c r="N49" s="138">
        <v>97</v>
      </c>
      <c r="O49" s="100">
        <f>'Разд 2'!C39</f>
        <v>22472496.102735002</v>
      </c>
      <c r="P49" s="107">
        <v>0</v>
      </c>
      <c r="Q49" s="107">
        <v>0</v>
      </c>
      <c r="R49" s="107">
        <v>0</v>
      </c>
      <c r="S49" s="101">
        <f t="shared" si="6"/>
        <v>22472496.102735002</v>
      </c>
      <c r="T49" s="107">
        <v>0</v>
      </c>
      <c r="U49" s="100">
        <f t="shared" si="4"/>
        <v>6064.9599500000004</v>
      </c>
      <c r="V49" s="100">
        <v>12634.74</v>
      </c>
      <c r="W49" s="29" t="s">
        <v>88</v>
      </c>
      <c r="X49" s="29" t="s">
        <v>88</v>
      </c>
      <c r="Y49" s="25"/>
      <c r="Z49" s="25"/>
      <c r="AA49" s="22"/>
      <c r="AB49" s="22"/>
      <c r="AC49" s="22"/>
      <c r="AD49" s="22"/>
    </row>
    <row r="50" spans="1:30" s="30" customFormat="1" ht="21.95" customHeight="1" x14ac:dyDescent="0.3">
      <c r="A50" s="103">
        <v>7</v>
      </c>
      <c r="B50" s="136" t="s">
        <v>45</v>
      </c>
      <c r="C50" s="131" t="s">
        <v>75</v>
      </c>
      <c r="D50" s="131" t="s">
        <v>76</v>
      </c>
      <c r="E50" s="131"/>
      <c r="F50" s="103">
        <v>1956</v>
      </c>
      <c r="G50" s="131">
        <v>2010</v>
      </c>
      <c r="H50" s="137" t="s">
        <v>77</v>
      </c>
      <c r="I50" s="137">
        <v>5</v>
      </c>
      <c r="J50" s="137">
        <v>4</v>
      </c>
      <c r="K50" s="138">
        <v>4640.1000000000004</v>
      </c>
      <c r="L50" s="139">
        <v>4225.7</v>
      </c>
      <c r="M50" s="138">
        <v>3338.6</v>
      </c>
      <c r="N50" s="141">
        <v>75</v>
      </c>
      <c r="O50" s="100">
        <f>'Разд 2'!C40</f>
        <v>16535239.528744999</v>
      </c>
      <c r="P50" s="107">
        <v>0</v>
      </c>
      <c r="Q50" s="107">
        <v>0</v>
      </c>
      <c r="R50" s="107">
        <v>0</v>
      </c>
      <c r="S50" s="101">
        <f t="shared" si="6"/>
        <v>16535239.528744999</v>
      </c>
      <c r="T50" s="107">
        <v>0</v>
      </c>
      <c r="U50" s="100">
        <f t="shared" si="4"/>
        <v>3913.0178500000002</v>
      </c>
      <c r="V50" s="100">
        <v>11371.98</v>
      </c>
      <c r="W50" s="29" t="s">
        <v>88</v>
      </c>
      <c r="X50" s="29" t="s">
        <v>88</v>
      </c>
      <c r="Y50" s="25"/>
      <c r="Z50" s="25"/>
      <c r="AA50" s="22"/>
      <c r="AB50" s="22"/>
      <c r="AC50" s="22"/>
      <c r="AD50" s="22"/>
    </row>
    <row r="51" spans="1:30" s="30" customFormat="1" ht="21.95" customHeight="1" x14ac:dyDescent="0.3">
      <c r="A51" s="103">
        <v>8</v>
      </c>
      <c r="B51" s="136" t="s">
        <v>32</v>
      </c>
      <c r="C51" s="131" t="s">
        <v>75</v>
      </c>
      <c r="D51" s="131" t="s">
        <v>76</v>
      </c>
      <c r="E51" s="131"/>
      <c r="F51" s="103">
        <v>1957</v>
      </c>
      <c r="G51" s="131">
        <v>2020</v>
      </c>
      <c r="H51" s="137" t="s">
        <v>77</v>
      </c>
      <c r="I51" s="137">
        <v>4</v>
      </c>
      <c r="J51" s="137">
        <v>4</v>
      </c>
      <c r="K51" s="102">
        <v>3634.9</v>
      </c>
      <c r="L51" s="102">
        <v>3301.4</v>
      </c>
      <c r="M51" s="102">
        <v>2996.3</v>
      </c>
      <c r="N51" s="102">
        <v>84</v>
      </c>
      <c r="O51" s="100">
        <f>'Разд 2'!C41</f>
        <v>20022858.778930001</v>
      </c>
      <c r="P51" s="107"/>
      <c r="Q51" s="107"/>
      <c r="R51" s="107"/>
      <c r="S51" s="101">
        <f>O51</f>
        <v>20022858.778930001</v>
      </c>
      <c r="T51" s="107"/>
      <c r="U51" s="100">
        <f t="shared" si="4"/>
        <v>6064.9599500000004</v>
      </c>
      <c r="V51" s="100">
        <v>12634.74</v>
      </c>
      <c r="W51" s="29" t="s">
        <v>88</v>
      </c>
      <c r="X51" s="29" t="s">
        <v>88</v>
      </c>
      <c r="Y51" s="25"/>
      <c r="Z51" s="25"/>
      <c r="AA51" s="22"/>
      <c r="AB51" s="22"/>
      <c r="AC51" s="22"/>
      <c r="AD51" s="22"/>
    </row>
    <row r="52" spans="1:30" s="30" customFormat="1" ht="21.95" customHeight="1" x14ac:dyDescent="0.3">
      <c r="A52" s="103">
        <v>9</v>
      </c>
      <c r="B52" s="136" t="s">
        <v>108</v>
      </c>
      <c r="C52" s="131" t="s">
        <v>75</v>
      </c>
      <c r="D52" s="131" t="s">
        <v>76</v>
      </c>
      <c r="E52" s="131"/>
      <c r="F52" s="103">
        <v>1959</v>
      </c>
      <c r="G52" s="131"/>
      <c r="H52" s="137" t="s">
        <v>77</v>
      </c>
      <c r="I52" s="137">
        <v>5</v>
      </c>
      <c r="J52" s="137">
        <v>4</v>
      </c>
      <c r="K52" s="102">
        <v>3685</v>
      </c>
      <c r="L52" s="102">
        <v>3629</v>
      </c>
      <c r="M52" s="102">
        <v>2996.3</v>
      </c>
      <c r="N52" s="102">
        <v>84</v>
      </c>
      <c r="O52" s="101">
        <f>'Разд 2'!C42</f>
        <v>486542.3</v>
      </c>
      <c r="P52" s="107">
        <v>0</v>
      </c>
      <c r="Q52" s="107">
        <v>0</v>
      </c>
      <c r="R52" s="108">
        <v>0</v>
      </c>
      <c r="S52" s="100">
        <f t="shared" ref="S52" si="7">O52</f>
        <v>486542.3</v>
      </c>
      <c r="T52" s="107">
        <v>0</v>
      </c>
      <c r="U52" s="109">
        <f t="shared" si="4"/>
        <v>134.07062551667124</v>
      </c>
      <c r="V52" s="100">
        <v>12634.74</v>
      </c>
      <c r="W52" s="110" t="s">
        <v>88</v>
      </c>
      <c r="X52" s="110" t="s">
        <v>88</v>
      </c>
      <c r="Y52" s="25"/>
      <c r="Z52" s="25"/>
      <c r="AA52" s="22"/>
      <c r="AB52" s="22"/>
      <c r="AC52" s="22"/>
      <c r="AD52" s="22"/>
    </row>
    <row r="53" spans="1:30" s="30" customFormat="1" ht="21.95" customHeight="1" x14ac:dyDescent="0.3">
      <c r="A53" s="103">
        <v>10</v>
      </c>
      <c r="B53" s="126" t="s">
        <v>109</v>
      </c>
      <c r="C53" s="131" t="s">
        <v>75</v>
      </c>
      <c r="D53" s="131" t="s">
        <v>76</v>
      </c>
      <c r="E53" s="126"/>
      <c r="F53" s="103">
        <v>1960</v>
      </c>
      <c r="G53" s="126"/>
      <c r="H53" s="137" t="s">
        <v>77</v>
      </c>
      <c r="I53" s="103">
        <v>5</v>
      </c>
      <c r="J53" s="103">
        <v>2</v>
      </c>
      <c r="K53" s="103">
        <v>1972.2</v>
      </c>
      <c r="L53" s="103">
        <v>1593.1</v>
      </c>
      <c r="M53" s="103">
        <v>1593.1</v>
      </c>
      <c r="N53" s="103">
        <v>54</v>
      </c>
      <c r="O53" s="127">
        <f>'Разд 2'!C43</f>
        <v>239943.02</v>
      </c>
      <c r="P53" s="103"/>
      <c r="Q53" s="103"/>
      <c r="R53" s="103"/>
      <c r="S53" s="127">
        <f>O53</f>
        <v>239943.02</v>
      </c>
      <c r="T53" s="103"/>
      <c r="U53" s="128">
        <f t="shared" si="4"/>
        <v>150.61390998681816</v>
      </c>
      <c r="V53" s="100">
        <v>11371.98</v>
      </c>
      <c r="W53" s="103">
        <v>2022</v>
      </c>
      <c r="X53" s="103">
        <v>2022</v>
      </c>
      <c r="Y53" s="25"/>
      <c r="Z53" s="25"/>
      <c r="AA53" s="22"/>
      <c r="AB53" s="22"/>
      <c r="AC53" s="22"/>
      <c r="AD53" s="22"/>
    </row>
    <row r="54" spans="1:30" s="30" customFormat="1" ht="21.95" customHeight="1" x14ac:dyDescent="0.3">
      <c r="A54" s="103">
        <v>11</v>
      </c>
      <c r="B54" s="126" t="s">
        <v>33</v>
      </c>
      <c r="C54" s="131" t="s">
        <v>75</v>
      </c>
      <c r="D54" s="131" t="s">
        <v>76</v>
      </c>
      <c r="E54" s="126"/>
      <c r="F54" s="103">
        <v>1958</v>
      </c>
      <c r="G54" s="103">
        <v>2005</v>
      </c>
      <c r="H54" s="137" t="s">
        <v>77</v>
      </c>
      <c r="I54" s="103">
        <v>4</v>
      </c>
      <c r="J54" s="103">
        <v>4</v>
      </c>
      <c r="K54" s="100">
        <v>4473.1000000000004</v>
      </c>
      <c r="L54" s="101">
        <v>3627.8</v>
      </c>
      <c r="M54" s="100">
        <v>2811</v>
      </c>
      <c r="N54" s="100">
        <v>87</v>
      </c>
      <c r="O54" s="101">
        <f>'Разд 2'!C44</f>
        <v>22002461.699999999</v>
      </c>
      <c r="P54" s="107">
        <v>0</v>
      </c>
      <c r="Q54" s="107">
        <v>0</v>
      </c>
      <c r="R54" s="107">
        <v>0</v>
      </c>
      <c r="S54" s="100">
        <f t="shared" ref="S54" si="8">O54</f>
        <v>22002461.699999999</v>
      </c>
      <c r="T54" s="107">
        <v>0</v>
      </c>
      <c r="U54" s="109">
        <f t="shared" si="4"/>
        <v>6064.9599481779587</v>
      </c>
      <c r="V54" s="100">
        <v>12634.74</v>
      </c>
      <c r="W54" s="110" t="s">
        <v>88</v>
      </c>
      <c r="X54" s="110" t="s">
        <v>88</v>
      </c>
      <c r="Y54" s="25"/>
      <c r="Z54" s="25"/>
      <c r="AA54" s="22"/>
      <c r="AB54" s="22"/>
      <c r="AC54" s="22"/>
      <c r="AD54" s="22"/>
    </row>
    <row r="55" spans="1:30" ht="21.95" customHeight="1" x14ac:dyDescent="0.35">
      <c r="A55" s="142"/>
      <c r="B55" s="166" t="s">
        <v>89</v>
      </c>
      <c r="C55" s="142"/>
      <c r="D55" s="142"/>
      <c r="E55" s="142"/>
      <c r="F55" s="142"/>
      <c r="G55" s="142"/>
      <c r="H55" s="142"/>
      <c r="I55" s="142"/>
      <c r="J55" s="142"/>
      <c r="K55" s="146">
        <f>SUM(K44:K54)</f>
        <v>41793.199999999997</v>
      </c>
      <c r="L55" s="146">
        <f>SUM(L44:L54)</f>
        <v>35302.700000000004</v>
      </c>
      <c r="M55" s="146">
        <f>SUM(M44:M54)</f>
        <v>29758.599999999995</v>
      </c>
      <c r="N55" s="146">
        <f>SUM(N44:N54)</f>
        <v>937</v>
      </c>
      <c r="O55" s="146">
        <f>'Разд 2'!C45</f>
        <v>92774412.54084</v>
      </c>
      <c r="P55" s="146"/>
      <c r="Q55" s="146"/>
      <c r="R55" s="146"/>
      <c r="S55" s="146">
        <f t="shared" si="6"/>
        <v>92774412.54084</v>
      </c>
      <c r="T55" s="146"/>
      <c r="U55" s="146">
        <v>26673.95</v>
      </c>
      <c r="V55" s="146">
        <f>SUM(V44:V54)</f>
        <v>132668.34</v>
      </c>
      <c r="W55" s="144"/>
      <c r="X55" s="144"/>
      <c r="Y55" s="31"/>
      <c r="Z55" s="31"/>
    </row>
    <row r="56" spans="1:30" ht="18.75" x14ac:dyDescent="0.3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44"/>
      <c r="Y56" s="25"/>
      <c r="Z56" s="32"/>
      <c r="AA56" s="32"/>
    </row>
    <row r="57" spans="1:30" ht="39.75" customHeight="1" x14ac:dyDescent="0.3">
      <c r="A57" s="33"/>
      <c r="B57" s="34"/>
      <c r="C57" s="34"/>
      <c r="D57" s="34"/>
      <c r="E57" s="34"/>
      <c r="F57" s="33"/>
      <c r="G57" s="33"/>
      <c r="H57" s="35"/>
      <c r="I57" s="33"/>
      <c r="J57" s="33"/>
      <c r="K57" s="36"/>
      <c r="L57" s="36"/>
      <c r="M57" s="37"/>
      <c r="N57" s="36"/>
      <c r="O57" s="38"/>
      <c r="P57" s="38"/>
      <c r="Q57" s="38"/>
      <c r="R57" s="38"/>
      <c r="S57" s="38"/>
      <c r="T57" s="32"/>
      <c r="U57" s="39"/>
      <c r="V57" s="38"/>
      <c r="W57" s="40"/>
      <c r="X57" s="40"/>
      <c r="Y57" s="25"/>
      <c r="Z57" s="32"/>
      <c r="AA57" s="32"/>
    </row>
    <row r="58" spans="1:30" s="22" customFormat="1" ht="18.75" x14ac:dyDescent="0.3">
      <c r="A58" s="33"/>
      <c r="B58" s="28"/>
      <c r="C58" s="41"/>
      <c r="D58" s="41"/>
      <c r="E58" s="28"/>
      <c r="F58" s="33"/>
      <c r="G58" s="33"/>
      <c r="H58" s="38"/>
      <c r="I58" s="33"/>
      <c r="J58" s="33"/>
      <c r="K58" s="42"/>
      <c r="L58" s="42"/>
      <c r="M58" s="42"/>
      <c r="N58" s="42"/>
      <c r="O58" s="43"/>
      <c r="P58" s="38"/>
      <c r="Q58" s="38"/>
      <c r="R58" s="38"/>
      <c r="S58" s="43"/>
      <c r="T58" s="32"/>
      <c r="U58" s="39"/>
      <c r="V58" s="38"/>
      <c r="W58" s="40"/>
      <c r="X58" s="40"/>
      <c r="Y58" s="25"/>
      <c r="Z58" s="32"/>
      <c r="AA58" s="32"/>
    </row>
    <row r="59" spans="1:30" s="22" customFormat="1" ht="18.75" x14ac:dyDescent="0.3">
      <c r="A59" s="33"/>
      <c r="B59" s="44"/>
      <c r="C59" s="41"/>
      <c r="D59" s="41"/>
      <c r="E59" s="44"/>
      <c r="F59" s="33"/>
      <c r="G59" s="33"/>
      <c r="H59" s="38"/>
      <c r="I59" s="33"/>
      <c r="J59" s="33"/>
      <c r="K59" s="33"/>
      <c r="L59" s="33"/>
      <c r="M59" s="33"/>
      <c r="N59" s="33"/>
      <c r="O59" s="43"/>
      <c r="P59" s="38"/>
      <c r="Q59" s="38"/>
      <c r="R59" s="38"/>
      <c r="S59" s="43"/>
      <c r="T59" s="32"/>
      <c r="U59" s="39"/>
      <c r="V59" s="38"/>
      <c r="W59" s="40"/>
      <c r="X59" s="40"/>
      <c r="Y59" s="25"/>
      <c r="Z59" s="32"/>
      <c r="AA59" s="32"/>
    </row>
    <row r="60" spans="1:30" s="22" customFormat="1" ht="18.75" x14ac:dyDescent="0.3">
      <c r="A60" s="33"/>
      <c r="B60" s="44"/>
      <c r="C60" s="41"/>
      <c r="D60" s="41"/>
      <c r="E60" s="44"/>
      <c r="F60" s="33"/>
      <c r="G60" s="33"/>
      <c r="H60" s="38"/>
      <c r="I60" s="33"/>
      <c r="J60" s="33"/>
      <c r="K60" s="45"/>
      <c r="L60" s="45"/>
      <c r="M60" s="45"/>
      <c r="N60" s="46"/>
      <c r="O60" s="47"/>
      <c r="P60" s="38"/>
      <c r="Q60" s="38"/>
      <c r="R60" s="38"/>
      <c r="S60" s="47"/>
      <c r="T60" s="32"/>
      <c r="U60" s="39"/>
      <c r="V60" s="38"/>
      <c r="W60" s="40"/>
      <c r="X60" s="40"/>
      <c r="Y60" s="25"/>
      <c r="Z60" s="32"/>
      <c r="AA60" s="32"/>
    </row>
    <row r="61" spans="1:30" s="22" customFormat="1" ht="18.75" x14ac:dyDescent="0.3">
      <c r="A61" s="33"/>
      <c r="B61" s="44"/>
      <c r="C61" s="41"/>
      <c r="D61" s="41"/>
      <c r="E61" s="44"/>
      <c r="F61" s="33"/>
      <c r="G61" s="33"/>
      <c r="H61" s="38"/>
      <c r="I61" s="33"/>
      <c r="J61" s="33"/>
      <c r="K61" s="38"/>
      <c r="L61" s="38"/>
      <c r="M61" s="38"/>
      <c r="N61" s="33"/>
      <c r="O61" s="43"/>
      <c r="P61" s="38"/>
      <c r="Q61" s="38"/>
      <c r="R61" s="38"/>
      <c r="S61" s="43"/>
      <c r="T61" s="32"/>
      <c r="U61" s="39"/>
      <c r="V61" s="38"/>
      <c r="W61" s="40"/>
      <c r="X61" s="40"/>
      <c r="Y61" s="25"/>
      <c r="Z61" s="32"/>
      <c r="AA61" s="32"/>
    </row>
    <row r="62" spans="1:30" s="22" customFormat="1" ht="18.75" x14ac:dyDescent="0.3">
      <c r="A62" s="33"/>
      <c r="B62" s="44"/>
      <c r="C62" s="41"/>
      <c r="D62" s="41"/>
      <c r="E62" s="44"/>
      <c r="F62" s="33"/>
      <c r="G62" s="33"/>
      <c r="H62" s="38"/>
      <c r="I62" s="33"/>
      <c r="J62" s="33"/>
      <c r="K62" s="48"/>
      <c r="L62" s="48"/>
      <c r="M62" s="48"/>
      <c r="N62" s="48"/>
      <c r="O62" s="43"/>
      <c r="P62" s="38"/>
      <c r="Q62" s="38"/>
      <c r="R62" s="38"/>
      <c r="S62" s="43"/>
      <c r="T62" s="32"/>
      <c r="U62" s="39"/>
      <c r="V62" s="38"/>
      <c r="W62" s="40"/>
      <c r="X62" s="40"/>
      <c r="Y62" s="25"/>
      <c r="Z62" s="32"/>
      <c r="AA62" s="32"/>
    </row>
    <row r="63" spans="1:30" ht="18.75" x14ac:dyDescent="0.3">
      <c r="A63" s="33"/>
      <c r="B63" s="44"/>
      <c r="C63" s="41"/>
      <c r="D63" s="41"/>
      <c r="E63" s="44"/>
      <c r="F63" s="33"/>
      <c r="G63" s="33"/>
      <c r="H63" s="38"/>
      <c r="I63" s="33"/>
      <c r="J63" s="33"/>
      <c r="K63" s="48"/>
      <c r="L63" s="48"/>
      <c r="M63" s="48"/>
      <c r="N63" s="48"/>
      <c r="O63" s="49"/>
      <c r="P63" s="38"/>
      <c r="Q63" s="38"/>
      <c r="R63" s="38"/>
      <c r="S63" s="47"/>
      <c r="T63" s="32"/>
      <c r="U63" s="39"/>
      <c r="V63" s="38"/>
      <c r="W63" s="40"/>
      <c r="X63" s="40"/>
      <c r="Y63" s="25"/>
      <c r="Z63" s="32"/>
      <c r="AA63" s="32"/>
    </row>
    <row r="64" spans="1:30" s="22" customFormat="1" ht="18.75" x14ac:dyDescent="0.3">
      <c r="A64" s="33"/>
      <c r="B64" s="44"/>
      <c r="C64" s="41"/>
      <c r="D64" s="41"/>
      <c r="E64" s="44"/>
      <c r="F64" s="33"/>
      <c r="G64" s="33"/>
      <c r="H64" s="38"/>
      <c r="I64" s="33"/>
      <c r="J64" s="33"/>
      <c r="K64" s="48"/>
      <c r="L64" s="48"/>
      <c r="M64" s="48"/>
      <c r="N64" s="48"/>
      <c r="O64" s="43"/>
      <c r="P64" s="38"/>
      <c r="Q64" s="38"/>
      <c r="R64" s="38"/>
      <c r="S64" s="43"/>
      <c r="T64" s="32"/>
      <c r="U64" s="39"/>
      <c r="V64" s="38"/>
      <c r="W64" s="40"/>
      <c r="X64" s="40"/>
      <c r="Y64" s="25"/>
      <c r="Z64" s="32"/>
      <c r="AA64" s="32"/>
    </row>
    <row r="65" spans="1:27" s="22" customFormat="1" ht="18.75" x14ac:dyDescent="0.3">
      <c r="A65" s="33"/>
      <c r="B65" s="44"/>
      <c r="C65" s="41"/>
      <c r="D65" s="41"/>
      <c r="E65" s="41"/>
      <c r="F65" s="33"/>
      <c r="G65" s="33"/>
      <c r="H65" s="38"/>
      <c r="I65" s="33"/>
      <c r="J65" s="33"/>
      <c r="K65" s="38"/>
      <c r="L65" s="38"/>
      <c r="M65" s="38"/>
      <c r="N65" s="33"/>
      <c r="O65" s="47"/>
      <c r="P65" s="38"/>
      <c r="Q65" s="38"/>
      <c r="R65" s="38"/>
      <c r="S65" s="47"/>
      <c r="T65" s="32"/>
      <c r="U65" s="39"/>
      <c r="V65" s="38"/>
      <c r="W65" s="40"/>
      <c r="X65" s="40"/>
      <c r="Y65" s="25"/>
      <c r="Z65" s="32"/>
      <c r="AA65" s="32"/>
    </row>
    <row r="66" spans="1:27" ht="19.5" x14ac:dyDescent="0.35">
      <c r="A66" s="196"/>
      <c r="B66" s="196"/>
      <c r="C66" s="50"/>
      <c r="D66" s="50"/>
      <c r="E66" s="50"/>
      <c r="F66" s="44"/>
      <c r="G66" s="44"/>
      <c r="H66" s="51"/>
      <c r="I66" s="51"/>
      <c r="J66" s="51"/>
      <c r="K66" s="52"/>
      <c r="L66" s="52"/>
      <c r="M66" s="52"/>
      <c r="N66" s="52"/>
      <c r="O66" s="53"/>
      <c r="P66" s="53"/>
      <c r="Q66" s="53"/>
      <c r="R66" s="53"/>
      <c r="S66" s="54"/>
      <c r="T66" s="32"/>
      <c r="U66" s="39"/>
      <c r="V66" s="33"/>
      <c r="W66" s="44"/>
      <c r="X66" s="44"/>
      <c r="Y66" s="25"/>
      <c r="Z66" s="32"/>
      <c r="AA66" s="32"/>
    </row>
    <row r="67" spans="1:27" ht="18.75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32"/>
      <c r="Z67" s="32"/>
      <c r="AA67" s="32"/>
    </row>
    <row r="68" spans="1:27" s="22" customFormat="1" ht="18.75" x14ac:dyDescent="0.3">
      <c r="A68" s="33"/>
      <c r="B68" s="44"/>
      <c r="C68" s="41"/>
      <c r="D68" s="41"/>
      <c r="E68" s="41"/>
      <c r="F68" s="33"/>
      <c r="G68" s="33"/>
      <c r="H68" s="38"/>
      <c r="I68" s="33"/>
      <c r="J68" s="33"/>
      <c r="K68" s="33"/>
      <c r="L68" s="33"/>
      <c r="M68" s="33"/>
      <c r="N68" s="33"/>
      <c r="O68" s="43"/>
      <c r="P68" s="38"/>
      <c r="Q68" s="38"/>
      <c r="R68" s="38"/>
      <c r="S68" s="43"/>
      <c r="T68" s="32"/>
      <c r="U68" s="39"/>
      <c r="V68" s="39"/>
      <c r="W68" s="40"/>
      <c r="X68" s="40"/>
      <c r="Y68" s="25"/>
      <c r="Z68" s="25"/>
      <c r="AA68" s="32"/>
    </row>
    <row r="69" spans="1:27" ht="18.75" x14ac:dyDescent="0.3">
      <c r="A69" s="33"/>
      <c r="B69" s="44"/>
      <c r="C69" s="41"/>
      <c r="D69" s="41"/>
      <c r="E69" s="41"/>
      <c r="F69" s="33"/>
      <c r="G69" s="33"/>
      <c r="H69" s="38"/>
      <c r="I69" s="33"/>
      <c r="J69" s="33"/>
      <c r="K69" s="38"/>
      <c r="L69" s="38"/>
      <c r="M69" s="38"/>
      <c r="N69" s="55"/>
      <c r="O69" s="43"/>
      <c r="P69" s="38"/>
      <c r="Q69" s="38"/>
      <c r="R69" s="38"/>
      <c r="S69" s="38"/>
      <c r="T69" s="32"/>
      <c r="U69" s="39"/>
      <c r="V69" s="38"/>
      <c r="W69" s="40"/>
      <c r="X69" s="40"/>
      <c r="Y69" s="25"/>
      <c r="Z69" s="25"/>
      <c r="AA69" s="32"/>
    </row>
    <row r="70" spans="1:27" ht="18.75" x14ac:dyDescent="0.3">
      <c r="A70" s="33"/>
      <c r="B70" s="56"/>
      <c r="C70" s="41"/>
      <c r="D70" s="41"/>
      <c r="E70" s="41"/>
      <c r="F70" s="55"/>
      <c r="G70" s="57"/>
      <c r="H70" s="38"/>
      <c r="I70" s="55"/>
      <c r="J70" s="55"/>
      <c r="K70" s="58"/>
      <c r="L70" s="58"/>
      <c r="M70" s="58"/>
      <c r="N70" s="55"/>
      <c r="O70" s="38"/>
      <c r="P70" s="38"/>
      <c r="Q70" s="38"/>
      <c r="R70" s="38"/>
      <c r="S70" s="38"/>
      <c r="T70" s="32"/>
      <c r="U70" s="38"/>
      <c r="V70" s="38"/>
      <c r="W70" s="40"/>
      <c r="X70" s="33"/>
      <c r="Y70" s="25"/>
      <c r="Z70" s="25"/>
      <c r="AA70" s="32"/>
    </row>
    <row r="71" spans="1:27" ht="18.75" x14ac:dyDescent="0.3">
      <c r="A71" s="33"/>
      <c r="B71" s="59"/>
      <c r="C71" s="41"/>
      <c r="D71" s="41"/>
      <c r="E71" s="41"/>
      <c r="F71" s="55"/>
      <c r="G71" s="57"/>
      <c r="H71" s="38"/>
      <c r="I71" s="55"/>
      <c r="J71" s="55"/>
      <c r="K71" s="38"/>
      <c r="L71" s="38"/>
      <c r="M71" s="38"/>
      <c r="N71" s="55"/>
      <c r="O71" s="38"/>
      <c r="P71" s="38"/>
      <c r="Q71" s="38"/>
      <c r="R71" s="38"/>
      <c r="S71" s="38"/>
      <c r="T71" s="32"/>
      <c r="U71" s="38"/>
      <c r="V71" s="38"/>
      <c r="W71" s="40"/>
      <c r="X71" s="33"/>
      <c r="Y71" s="25"/>
      <c r="Z71" s="25"/>
      <c r="AA71" s="32"/>
    </row>
    <row r="72" spans="1:27" ht="18.75" x14ac:dyDescent="0.3">
      <c r="A72" s="33"/>
      <c r="B72" s="56"/>
      <c r="C72" s="41"/>
      <c r="D72" s="41"/>
      <c r="E72" s="41"/>
      <c r="F72" s="55"/>
      <c r="G72" s="57"/>
      <c r="H72" s="38"/>
      <c r="I72" s="55"/>
      <c r="J72" s="55"/>
      <c r="K72" s="38"/>
      <c r="L72" s="38"/>
      <c r="M72" s="38"/>
      <c r="N72" s="55"/>
      <c r="O72" s="38"/>
      <c r="P72" s="38"/>
      <c r="Q72" s="38"/>
      <c r="R72" s="38"/>
      <c r="S72" s="38"/>
      <c r="T72" s="32"/>
      <c r="U72" s="38"/>
      <c r="V72" s="38"/>
      <c r="W72" s="40"/>
      <c r="X72" s="33"/>
      <c r="Y72" s="25"/>
      <c r="Z72" s="25"/>
      <c r="AA72" s="32"/>
    </row>
    <row r="73" spans="1:27" ht="18.75" x14ac:dyDescent="0.3">
      <c r="A73" s="33"/>
      <c r="B73" s="44"/>
      <c r="C73" s="41"/>
      <c r="D73" s="41"/>
      <c r="E73" s="41"/>
      <c r="F73" s="33"/>
      <c r="G73" s="33"/>
      <c r="H73" s="38"/>
      <c r="I73" s="33"/>
      <c r="J73" s="33"/>
      <c r="K73" s="38"/>
      <c r="L73" s="38"/>
      <c r="M73" s="38"/>
      <c r="N73" s="33"/>
      <c r="O73" s="60"/>
      <c r="P73" s="38"/>
      <c r="Q73" s="38"/>
      <c r="R73" s="38"/>
      <c r="S73" s="60"/>
      <c r="T73" s="32"/>
      <c r="U73" s="39"/>
      <c r="V73" s="38"/>
      <c r="W73" s="40"/>
      <c r="X73" s="40"/>
      <c r="Y73" s="25"/>
      <c r="Z73" s="25"/>
      <c r="AA73" s="32"/>
    </row>
    <row r="74" spans="1:27" ht="18.75" x14ac:dyDescent="0.3">
      <c r="A74" s="33"/>
      <c r="B74" s="56"/>
      <c r="C74" s="41"/>
      <c r="D74" s="41"/>
      <c r="E74" s="41"/>
      <c r="F74" s="55"/>
      <c r="G74" s="57"/>
      <c r="H74" s="38"/>
      <c r="I74" s="55"/>
      <c r="J74" s="55"/>
      <c r="K74" s="38"/>
      <c r="L74" s="38"/>
      <c r="M74" s="38"/>
      <c r="N74" s="55"/>
      <c r="O74" s="38"/>
      <c r="P74" s="38"/>
      <c r="Q74" s="38"/>
      <c r="R74" s="38"/>
      <c r="S74" s="38"/>
      <c r="T74" s="32"/>
      <c r="U74" s="38"/>
      <c r="V74" s="38"/>
      <c r="W74" s="40"/>
      <c r="X74" s="33"/>
      <c r="Y74" s="25"/>
      <c r="Z74" s="25"/>
      <c r="AA74" s="32"/>
    </row>
    <row r="75" spans="1:27" ht="19.5" x14ac:dyDescent="0.35">
      <c r="A75" s="196"/>
      <c r="B75" s="196"/>
      <c r="C75" s="53"/>
      <c r="D75" s="53"/>
      <c r="E75" s="53"/>
      <c r="F75" s="44"/>
      <c r="G75" s="44"/>
      <c r="H75" s="51"/>
      <c r="I75" s="51"/>
      <c r="J75" s="51"/>
      <c r="K75" s="52"/>
      <c r="L75" s="52"/>
      <c r="M75" s="52"/>
      <c r="N75" s="52"/>
      <c r="O75" s="53"/>
      <c r="P75" s="53"/>
      <c r="Q75" s="53"/>
      <c r="R75" s="53"/>
      <c r="S75" s="53"/>
      <c r="T75" s="32"/>
      <c r="U75" s="39"/>
      <c r="V75" s="33"/>
      <c r="W75" s="44"/>
      <c r="X75" s="44"/>
      <c r="Y75" s="25"/>
      <c r="Z75" s="32"/>
      <c r="AA75" s="32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</sheetData>
  <mergeCells count="35">
    <mergeCell ref="A56:W56"/>
    <mergeCell ref="A66:B66"/>
    <mergeCell ref="A75:B75"/>
    <mergeCell ref="V16:V17"/>
    <mergeCell ref="W16:W17"/>
    <mergeCell ref="X16:X17"/>
    <mergeCell ref="A19:X19"/>
    <mergeCell ref="A32:X32"/>
    <mergeCell ref="A43:X43"/>
    <mergeCell ref="J16:J17"/>
    <mergeCell ref="K16:K17"/>
    <mergeCell ref="L16:M16"/>
    <mergeCell ref="N16:N17"/>
    <mergeCell ref="O16:T16"/>
    <mergeCell ref="U16:U17"/>
    <mergeCell ref="A15:B15"/>
    <mergeCell ref="F15:S15"/>
    <mergeCell ref="A16:A17"/>
    <mergeCell ref="B16:B17"/>
    <mergeCell ref="C16:C17"/>
    <mergeCell ref="D16:D17"/>
    <mergeCell ref="E16:E17"/>
    <mergeCell ref="F16:G16"/>
    <mergeCell ref="H16:H17"/>
    <mergeCell ref="I16:I17"/>
    <mergeCell ref="B10:W14"/>
    <mergeCell ref="V1:X1"/>
    <mergeCell ref="P2:R2"/>
    <mergeCell ref="T2:X2"/>
    <mergeCell ref="T3:W3"/>
    <mergeCell ref="P4:R4"/>
    <mergeCell ref="S4:W4"/>
    <mergeCell ref="O5:R5"/>
    <mergeCell ref="T5:W5"/>
    <mergeCell ref="S8:X8"/>
  </mergeCells>
  <pageMargins left="1.1811023622047245" right="0.31496062992125984" top="0.74803149606299213" bottom="0.74803149606299213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62"/>
  <sheetViews>
    <sheetView topLeftCell="H4" zoomScale="40" zoomScaleNormal="40" workbookViewId="0">
      <selection sqref="A1:AC46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34.85546875" style="1" customWidth="1"/>
    <col min="15" max="15" width="33.42578125" style="1" customWidth="1"/>
    <col min="16" max="16" width="23.85546875" style="1" customWidth="1"/>
    <col min="17" max="17" width="34.7109375" style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143" x14ac:dyDescent="0.4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9"/>
      <c r="W3" s="199"/>
      <c r="X3" s="199"/>
      <c r="Y3" s="199"/>
      <c r="Z3" s="199"/>
      <c r="AA3" s="199"/>
      <c r="AB3" s="199"/>
    </row>
    <row r="4" spans="1:143" x14ac:dyDescent="0.4">
      <c r="A4" s="200" t="s">
        <v>1</v>
      </c>
      <c r="B4" s="200" t="s">
        <v>2</v>
      </c>
      <c r="C4" s="201" t="s">
        <v>3</v>
      </c>
      <c r="D4" s="204" t="s">
        <v>4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 t="s">
        <v>5</v>
      </c>
      <c r="W4" s="204"/>
      <c r="X4" s="204"/>
      <c r="Y4" s="204"/>
      <c r="Z4" s="204"/>
      <c r="AA4" s="204"/>
      <c r="AB4" s="204"/>
      <c r="AC4" s="204"/>
    </row>
    <row r="5" spans="1:143" x14ac:dyDescent="0.4">
      <c r="A5" s="200"/>
      <c r="B5" s="200"/>
      <c r="C5" s="202"/>
      <c r="D5" s="205" t="s">
        <v>6</v>
      </c>
      <c r="E5" s="206"/>
      <c r="F5" s="206"/>
      <c r="G5" s="206"/>
      <c r="H5" s="206"/>
      <c r="I5" s="206"/>
      <c r="J5" s="206"/>
      <c r="K5" s="207"/>
      <c r="L5" s="208" t="s">
        <v>7</v>
      </c>
      <c r="M5" s="209"/>
      <c r="N5" s="208" t="s">
        <v>8</v>
      </c>
      <c r="O5" s="209"/>
      <c r="P5" s="208" t="s">
        <v>9</v>
      </c>
      <c r="Q5" s="209"/>
      <c r="R5" s="208" t="s">
        <v>10</v>
      </c>
      <c r="S5" s="209"/>
      <c r="T5" s="208" t="s">
        <v>11</v>
      </c>
      <c r="U5" s="209"/>
      <c r="V5" s="214" t="s">
        <v>12</v>
      </c>
      <c r="W5" s="223" t="s">
        <v>13</v>
      </c>
      <c r="X5" s="224"/>
      <c r="Y5" s="223" t="s">
        <v>14</v>
      </c>
      <c r="Z5" s="224"/>
      <c r="AA5" s="214" t="s">
        <v>15</v>
      </c>
      <c r="AB5" s="214" t="s">
        <v>16</v>
      </c>
      <c r="AC5" s="216" t="s">
        <v>17</v>
      </c>
    </row>
    <row r="6" spans="1:143" ht="258.75" x14ac:dyDescent="0.4">
      <c r="A6" s="200"/>
      <c r="B6" s="200"/>
      <c r="C6" s="203"/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210"/>
      <c r="M6" s="211"/>
      <c r="N6" s="210"/>
      <c r="O6" s="211"/>
      <c r="P6" s="210"/>
      <c r="Q6" s="211"/>
      <c r="R6" s="210"/>
      <c r="S6" s="211"/>
      <c r="T6" s="210"/>
      <c r="U6" s="211"/>
      <c r="V6" s="215"/>
      <c r="W6" s="210"/>
      <c r="X6" s="211"/>
      <c r="Y6" s="210"/>
      <c r="Z6" s="211"/>
      <c r="AA6" s="215"/>
      <c r="AB6" s="215"/>
      <c r="AC6" s="216"/>
    </row>
    <row r="7" spans="1:143" x14ac:dyDescent="0.4">
      <c r="A7" s="200"/>
      <c r="B7" s="200"/>
      <c r="C7" s="158" t="s">
        <v>26</v>
      </c>
      <c r="D7" s="158" t="s">
        <v>26</v>
      </c>
      <c r="E7" s="158" t="s">
        <v>26</v>
      </c>
      <c r="F7" s="158" t="s">
        <v>26</v>
      </c>
      <c r="G7" s="158" t="s">
        <v>26</v>
      </c>
      <c r="H7" s="158" t="s">
        <v>26</v>
      </c>
      <c r="I7" s="158" t="s">
        <v>26</v>
      </c>
      <c r="J7" s="158" t="s">
        <v>26</v>
      </c>
      <c r="K7" s="158" t="s">
        <v>26</v>
      </c>
      <c r="L7" s="158" t="s">
        <v>27</v>
      </c>
      <c r="M7" s="158" t="s">
        <v>26</v>
      </c>
      <c r="N7" s="158" t="s">
        <v>28</v>
      </c>
      <c r="O7" s="158" t="s">
        <v>26</v>
      </c>
      <c r="P7" s="158" t="s">
        <v>28</v>
      </c>
      <c r="Q7" s="158" t="s">
        <v>26</v>
      </c>
      <c r="R7" s="158" t="s">
        <v>28</v>
      </c>
      <c r="S7" s="158" t="s">
        <v>26</v>
      </c>
      <c r="T7" s="158" t="s">
        <v>29</v>
      </c>
      <c r="U7" s="158" t="s">
        <v>26</v>
      </c>
      <c r="V7" s="158" t="s">
        <v>26</v>
      </c>
      <c r="W7" s="158" t="s">
        <v>28</v>
      </c>
      <c r="X7" s="158" t="s">
        <v>26</v>
      </c>
      <c r="Y7" s="158" t="s">
        <v>28</v>
      </c>
      <c r="Z7" s="158" t="s">
        <v>26</v>
      </c>
      <c r="AA7" s="158" t="s">
        <v>26</v>
      </c>
      <c r="AB7" s="158" t="s">
        <v>30</v>
      </c>
      <c r="AC7" s="6" t="s">
        <v>26</v>
      </c>
    </row>
    <row r="8" spans="1:143" x14ac:dyDescent="0.4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1">
        <v>17</v>
      </c>
      <c r="R8" s="121">
        <v>18</v>
      </c>
      <c r="S8" s="121">
        <v>19</v>
      </c>
      <c r="T8" s="121">
        <v>20</v>
      </c>
      <c r="U8" s="121">
        <v>21</v>
      </c>
      <c r="V8" s="121">
        <v>22</v>
      </c>
      <c r="W8" s="121">
        <v>23</v>
      </c>
      <c r="X8" s="121">
        <v>24</v>
      </c>
      <c r="Y8" s="121">
        <v>25</v>
      </c>
      <c r="Z8" s="121">
        <v>26</v>
      </c>
      <c r="AA8" s="121">
        <v>27</v>
      </c>
      <c r="AB8" s="121">
        <v>28</v>
      </c>
      <c r="AC8" s="6">
        <v>29</v>
      </c>
    </row>
    <row r="9" spans="1:143" x14ac:dyDescent="0.4">
      <c r="A9" s="217">
        <v>2020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9"/>
    </row>
    <row r="10" spans="1:143" s="3" customFormat="1" x14ac:dyDescent="0.4">
      <c r="A10" s="85">
        <v>1</v>
      </c>
      <c r="B10" s="122" t="s">
        <v>31</v>
      </c>
      <c r="C10" s="7">
        <f>SUM(J10+V10+AB10+AC10)</f>
        <v>4303713.466</v>
      </c>
      <c r="D10" s="7">
        <f>J10</f>
        <v>3787647.7760000005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>
        <f>690.32*'Разд 1'!L20</f>
        <v>3787647.7760000005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86" t="s">
        <v>112</v>
      </c>
      <c r="S10" s="7" t="s">
        <v>112</v>
      </c>
      <c r="T10" s="7" t="s">
        <v>112</v>
      </c>
      <c r="U10" s="7" t="s">
        <v>112</v>
      </c>
      <c r="V10" s="7">
        <v>56814.71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>
        <v>437250.98</v>
      </c>
      <c r="AC10" s="7">
        <v>22000</v>
      </c>
      <c r="AD10" s="88"/>
    </row>
    <row r="11" spans="1:143" s="3" customFormat="1" x14ac:dyDescent="0.4">
      <c r="A11" s="85">
        <v>2</v>
      </c>
      <c r="B11" s="122" t="s">
        <v>32</v>
      </c>
      <c r="C11" s="7">
        <v>2462053.77</v>
      </c>
      <c r="D11" s="7">
        <f>J11</f>
        <v>2279022.4480000003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>
        <f>690.32*3301.4</f>
        <v>2279022.4480000003</v>
      </c>
      <c r="K11" s="7" t="s">
        <v>112</v>
      </c>
      <c r="L11" s="7" t="s">
        <v>112</v>
      </c>
      <c r="M11" s="7" t="s">
        <v>112</v>
      </c>
      <c r="N11" s="86" t="s">
        <v>112</v>
      </c>
      <c r="O11" s="119" t="s">
        <v>112</v>
      </c>
      <c r="P11" s="7" t="s">
        <v>112</v>
      </c>
      <c r="Q11" s="7" t="s">
        <v>112</v>
      </c>
      <c r="R11" s="86" t="s">
        <v>112</v>
      </c>
      <c r="S11" s="7" t="s">
        <v>112</v>
      </c>
      <c r="T11" s="7" t="s">
        <v>112</v>
      </c>
      <c r="U11" s="7" t="s">
        <v>112</v>
      </c>
      <c r="V11" s="7">
        <f>J11*1.5%</f>
        <v>34185.336720000007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>
        <v>126845.98</v>
      </c>
      <c r="AC11" s="7">
        <v>22000</v>
      </c>
      <c r="AD11" s="88"/>
    </row>
    <row r="12" spans="1:143" s="3" customFormat="1" x14ac:dyDescent="0.4">
      <c r="A12" s="85">
        <v>3</v>
      </c>
      <c r="B12" s="122" t="s">
        <v>33</v>
      </c>
      <c r="C12" s="7">
        <f>AB12+AC12</f>
        <v>175905.18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86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>
        <v>153905.18</v>
      </c>
      <c r="AC12" s="7">
        <v>22000</v>
      </c>
      <c r="AD12" s="88"/>
    </row>
    <row r="13" spans="1:143" s="3" customFormat="1" x14ac:dyDescent="0.4">
      <c r="A13" s="85">
        <v>4</v>
      </c>
      <c r="B13" s="122" t="s">
        <v>34</v>
      </c>
      <c r="C13" s="7">
        <f>SUM(S13+V13)</f>
        <v>6791882.6154899998</v>
      </c>
      <c r="D13" s="7">
        <f>S13</f>
        <v>6691509.966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86" t="s">
        <v>112</v>
      </c>
      <c r="S13" s="7">
        <f>2295.78*'Разд 1'!L23</f>
        <v>6691509.966</v>
      </c>
      <c r="T13" s="7" t="s">
        <v>112</v>
      </c>
      <c r="U13" s="7" t="s">
        <v>112</v>
      </c>
      <c r="V13" s="7">
        <f>S13*1.5%</f>
        <v>100372.64949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</row>
    <row r="14" spans="1:143" s="3" customFormat="1" x14ac:dyDescent="0.4">
      <c r="A14" s="85">
        <v>5</v>
      </c>
      <c r="B14" s="122" t="s">
        <v>35</v>
      </c>
      <c r="C14" s="7">
        <f>AB14+AC14</f>
        <v>569303.53</v>
      </c>
      <c r="D14" s="7" t="s">
        <v>112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86" t="s">
        <v>112</v>
      </c>
      <c r="S14" s="7" t="s">
        <v>112</v>
      </c>
      <c r="T14" s="7" t="s">
        <v>112</v>
      </c>
      <c r="U14" s="7" t="s">
        <v>112</v>
      </c>
      <c r="V14" s="7">
        <v>0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>
        <v>547303.53</v>
      </c>
      <c r="AC14" s="7">
        <v>22000</v>
      </c>
      <c r="AD14" s="88"/>
    </row>
    <row r="15" spans="1:143" s="3" customFormat="1" x14ac:dyDescent="0.4">
      <c r="A15" s="85">
        <v>6</v>
      </c>
      <c r="B15" s="122" t="s">
        <v>36</v>
      </c>
      <c r="C15" s="7">
        <f>S15+V15+AB15+AC15</f>
        <v>9611506.9278999995</v>
      </c>
      <c r="D15" s="7">
        <f>S15</f>
        <v>9282637.8599999994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86" t="s">
        <v>112</v>
      </c>
      <c r="S15" s="7">
        <v>9282637.8599999994</v>
      </c>
      <c r="T15" s="7" t="s">
        <v>112</v>
      </c>
      <c r="U15" s="7" t="s">
        <v>112</v>
      </c>
      <c r="V15" s="7">
        <v>139239.56789999999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>
        <v>167629.5</v>
      </c>
      <c r="AC15" s="7">
        <v>22000</v>
      </c>
      <c r="AD15" s="88"/>
    </row>
    <row r="16" spans="1:143" s="2" customFormat="1" x14ac:dyDescent="0.4">
      <c r="A16" s="85">
        <v>7</v>
      </c>
      <c r="B16" s="122" t="s">
        <v>37</v>
      </c>
      <c r="C16" s="7">
        <f>O16+V16</f>
        <v>19265951.777170002</v>
      </c>
      <c r="D16" s="7">
        <f>O16</f>
        <v>18981233.278000001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86" t="s">
        <v>112</v>
      </c>
      <c r="O16" s="7">
        <f>5975.33*'Разд 1'!L26</f>
        <v>18981233.278000001</v>
      </c>
      <c r="P16" s="7" t="s">
        <v>112</v>
      </c>
      <c r="Q16" s="7" t="s">
        <v>112</v>
      </c>
      <c r="R16" s="86" t="s">
        <v>112</v>
      </c>
      <c r="S16" s="7" t="s">
        <v>112</v>
      </c>
      <c r="T16" s="7" t="s">
        <v>112</v>
      </c>
      <c r="U16" s="7" t="s">
        <v>112</v>
      </c>
      <c r="V16" s="7">
        <f>O16*1.5%</f>
        <v>284718.49917000002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85">
        <v>8</v>
      </c>
      <c r="B17" s="122" t="s">
        <v>38</v>
      </c>
      <c r="C17" s="7">
        <f>D17+V17</f>
        <v>20664349.586099997</v>
      </c>
      <c r="D17" s="7">
        <f>O17</f>
        <v>20358965.116099998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86" t="s">
        <v>112</v>
      </c>
      <c r="O17" s="7">
        <f>5975.33*'Разд 1'!L27</f>
        <v>20358965.116099998</v>
      </c>
      <c r="P17" s="7" t="s">
        <v>112</v>
      </c>
      <c r="Q17" s="7" t="s">
        <v>112</v>
      </c>
      <c r="R17" s="86" t="s">
        <v>112</v>
      </c>
      <c r="S17" s="7" t="s">
        <v>112</v>
      </c>
      <c r="T17" s="7" t="s">
        <v>112</v>
      </c>
      <c r="U17" s="7" t="s">
        <v>112</v>
      </c>
      <c r="V17" s="7">
        <v>305384.46999999997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85">
        <v>9</v>
      </c>
      <c r="B18" s="122" t="s">
        <v>39</v>
      </c>
      <c r="C18" s="7">
        <f>AB18+AC18</f>
        <v>178926.91</v>
      </c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86" t="s">
        <v>112</v>
      </c>
      <c r="O18" s="7" t="s">
        <v>112</v>
      </c>
      <c r="P18" s="7" t="s">
        <v>112</v>
      </c>
      <c r="Q18" s="7" t="s">
        <v>112</v>
      </c>
      <c r="R18" s="86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>
        <v>156926.91</v>
      </c>
      <c r="AC18" s="7">
        <v>22000</v>
      </c>
      <c r="AD18" s="8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85">
        <v>10</v>
      </c>
      <c r="B19" s="122" t="s">
        <v>40</v>
      </c>
      <c r="C19" s="7">
        <f>S19+V19+AB19+AC19</f>
        <v>9172261.4079999998</v>
      </c>
      <c r="D19" s="7">
        <f>S19</f>
        <v>8910381.7679999992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86" t="s">
        <v>112</v>
      </c>
      <c r="O19" s="7" t="s">
        <v>112</v>
      </c>
      <c r="P19" s="7" t="s">
        <v>112</v>
      </c>
      <c r="Q19" s="7" t="s">
        <v>112</v>
      </c>
      <c r="R19" s="86" t="s">
        <v>112</v>
      </c>
      <c r="S19" s="7">
        <f>5798.01*'Разд 1'!L29</f>
        <v>8910381.7679999992</v>
      </c>
      <c r="T19" s="7" t="s">
        <v>112</v>
      </c>
      <c r="U19" s="7" t="s">
        <v>112</v>
      </c>
      <c r="V19" s="7">
        <v>133655.72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>
        <v>106223.92</v>
      </c>
      <c r="AC19" s="7">
        <v>22000</v>
      </c>
      <c r="AD19" s="8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85">
        <v>11</v>
      </c>
      <c r="B20" s="122" t="s">
        <v>106</v>
      </c>
      <c r="C20" s="7">
        <f>S20+V20</f>
        <v>7245808.8286500005</v>
      </c>
      <c r="D20" s="7">
        <f>S20</f>
        <v>7138727.9100000001</v>
      </c>
      <c r="E20" s="7" t="s">
        <v>112</v>
      </c>
      <c r="F20" s="7" t="s">
        <v>112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86" t="s">
        <v>112</v>
      </c>
      <c r="O20" s="7" t="s">
        <v>112</v>
      </c>
      <c r="P20" s="7" t="s">
        <v>112</v>
      </c>
      <c r="Q20" s="7" t="s">
        <v>112</v>
      </c>
      <c r="R20" s="86" t="s">
        <v>112</v>
      </c>
      <c r="S20" s="7">
        <v>7138727.9100000001</v>
      </c>
      <c r="T20" s="7" t="s">
        <v>112</v>
      </c>
      <c r="U20" s="7" t="s">
        <v>112</v>
      </c>
      <c r="V20" s="7">
        <f>S20*1.5%</f>
        <v>107080.91864999999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/>
      <c r="AC20" s="7"/>
      <c r="AD20" s="8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3" customFormat="1" x14ac:dyDescent="0.4">
      <c r="A21" s="93"/>
      <c r="B21" s="93" t="s">
        <v>41</v>
      </c>
      <c r="C21" s="94">
        <v>80441664.019999996</v>
      </c>
      <c r="D21" s="94">
        <v>77430126.140000001</v>
      </c>
      <c r="E21" s="94" t="s">
        <v>112</v>
      </c>
      <c r="F21" s="94" t="s">
        <v>112</v>
      </c>
      <c r="G21" s="94" t="s">
        <v>112</v>
      </c>
      <c r="H21" s="94" t="s">
        <v>112</v>
      </c>
      <c r="I21" s="94" t="s">
        <v>112</v>
      </c>
      <c r="J21" s="94">
        <v>6066670.2300000004</v>
      </c>
      <c r="K21" s="94" t="s">
        <v>112</v>
      </c>
      <c r="L21" s="94" t="s">
        <v>112</v>
      </c>
      <c r="M21" s="94" t="s">
        <v>112</v>
      </c>
      <c r="N21" s="94" t="s">
        <v>112</v>
      </c>
      <c r="O21" s="94">
        <v>39340198.399999999</v>
      </c>
      <c r="P21" s="94" t="s">
        <v>112</v>
      </c>
      <c r="Q21" s="94" t="s">
        <v>112</v>
      </c>
      <c r="R21" s="94" t="s">
        <v>112</v>
      </c>
      <c r="S21" s="94">
        <v>32023257.510000002</v>
      </c>
      <c r="T21" s="94" t="s">
        <v>112</v>
      </c>
      <c r="U21" s="94" t="s">
        <v>112</v>
      </c>
      <c r="V21" s="94">
        <v>1616451.88</v>
      </c>
      <c r="W21" s="94" t="s">
        <v>112</v>
      </c>
      <c r="X21" s="94" t="s">
        <v>112</v>
      </c>
      <c r="Y21" s="94" t="s">
        <v>112</v>
      </c>
      <c r="Z21" s="94" t="s">
        <v>112</v>
      </c>
      <c r="AA21" s="94" t="s">
        <v>112</v>
      </c>
      <c r="AB21" s="94">
        <f>SUM(AB10:AB20)</f>
        <v>1696085.9999999998</v>
      </c>
      <c r="AC21" s="94">
        <f>SUM(AC10:AC20)</f>
        <v>154000</v>
      </c>
    </row>
    <row r="22" spans="1:143" s="3" customFormat="1" x14ac:dyDescent="0.4">
      <c r="A22" s="220">
        <v>2021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1"/>
    </row>
    <row r="23" spans="1:143" s="3" customFormat="1" x14ac:dyDescent="0.4">
      <c r="A23" s="95">
        <v>1</v>
      </c>
      <c r="B23" s="122" t="s">
        <v>42</v>
      </c>
      <c r="C23" s="87">
        <f>AB23+AC23</f>
        <v>254792.32000000001</v>
      </c>
      <c r="D23" s="87" t="s">
        <v>112</v>
      </c>
      <c r="E23" s="87" t="s">
        <v>112</v>
      </c>
      <c r="F23" s="87" t="s">
        <v>112</v>
      </c>
      <c r="G23" s="87" t="s">
        <v>112</v>
      </c>
      <c r="H23" s="87" t="s">
        <v>112</v>
      </c>
      <c r="I23" s="87" t="s">
        <v>112</v>
      </c>
      <c r="J23" s="87" t="s">
        <v>112</v>
      </c>
      <c r="K23" s="87" t="s">
        <v>112</v>
      </c>
      <c r="L23" s="87" t="s">
        <v>112</v>
      </c>
      <c r="M23" s="87" t="s">
        <v>112</v>
      </c>
      <c r="N23" s="87" t="s">
        <v>112</v>
      </c>
      <c r="O23" s="87" t="s">
        <v>112</v>
      </c>
      <c r="P23" s="87" t="s">
        <v>112</v>
      </c>
      <c r="Q23" s="87" t="s">
        <v>112</v>
      </c>
      <c r="R23" s="87" t="s">
        <v>112</v>
      </c>
      <c r="S23" s="7" t="s">
        <v>112</v>
      </c>
      <c r="T23" s="87" t="s">
        <v>112</v>
      </c>
      <c r="U23" s="96" t="s">
        <v>112</v>
      </c>
      <c r="V23" s="87" t="s">
        <v>112</v>
      </c>
      <c r="W23" s="87" t="s">
        <v>112</v>
      </c>
      <c r="X23" s="87" t="s">
        <v>112</v>
      </c>
      <c r="Y23" s="87" t="s">
        <v>112</v>
      </c>
      <c r="Z23" s="87" t="s">
        <v>112</v>
      </c>
      <c r="AA23" s="87" t="s">
        <v>112</v>
      </c>
      <c r="AB23" s="7">
        <v>234317.38</v>
      </c>
      <c r="AC23" s="7">
        <v>20474.939999999999</v>
      </c>
      <c r="AD23" s="88"/>
    </row>
    <row r="24" spans="1:143" s="3" customFormat="1" x14ac:dyDescent="0.4">
      <c r="A24" s="95">
        <v>2</v>
      </c>
      <c r="B24" s="122" t="s">
        <v>115</v>
      </c>
      <c r="C24" s="87">
        <v>9896029</v>
      </c>
      <c r="D24" s="87">
        <v>9433046.8699999992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>
        <v>9433046.8699999992</v>
      </c>
      <c r="P24" s="87"/>
      <c r="Q24" s="87"/>
      <c r="R24" s="87"/>
      <c r="S24" s="7"/>
      <c r="T24" s="87"/>
      <c r="U24" s="96"/>
      <c r="V24" s="87">
        <f>ROUND(9433046.87*1.5%,2)</f>
        <v>141495.70000000001</v>
      </c>
      <c r="W24" s="87"/>
      <c r="X24" s="87"/>
      <c r="Y24" s="87"/>
      <c r="Z24" s="87"/>
      <c r="AA24" s="87"/>
      <c r="AB24" s="7">
        <v>307155.68</v>
      </c>
      <c r="AC24" s="7">
        <v>14330.75</v>
      </c>
    </row>
    <row r="25" spans="1:143" s="3" customFormat="1" x14ac:dyDescent="0.4">
      <c r="A25" s="95">
        <v>3</v>
      </c>
      <c r="B25" s="122" t="s">
        <v>43</v>
      </c>
      <c r="C25" s="87">
        <f>AB25+AC25</f>
        <v>245954.67</v>
      </c>
      <c r="D25" s="87" t="s">
        <v>112</v>
      </c>
      <c r="E25" s="87" t="s">
        <v>112</v>
      </c>
      <c r="F25" s="87" t="s">
        <v>112</v>
      </c>
      <c r="G25" s="87" t="s">
        <v>112</v>
      </c>
      <c r="H25" s="87" t="s">
        <v>112</v>
      </c>
      <c r="I25" s="87" t="s">
        <v>112</v>
      </c>
      <c r="J25" s="87" t="s">
        <v>112</v>
      </c>
      <c r="K25" s="87" t="s">
        <v>112</v>
      </c>
      <c r="L25" s="87" t="s">
        <v>112</v>
      </c>
      <c r="M25" s="87" t="s">
        <v>112</v>
      </c>
      <c r="N25" s="87" t="s">
        <v>112</v>
      </c>
      <c r="O25" s="87" t="s">
        <v>112</v>
      </c>
      <c r="P25" s="87" t="s">
        <v>112</v>
      </c>
      <c r="Q25" s="87" t="s">
        <v>112</v>
      </c>
      <c r="R25" s="87" t="s">
        <v>112</v>
      </c>
      <c r="S25" s="7" t="s">
        <v>112</v>
      </c>
      <c r="T25" s="87" t="s">
        <v>112</v>
      </c>
      <c r="U25" s="96" t="s">
        <v>112</v>
      </c>
      <c r="V25" s="87" t="s">
        <v>112</v>
      </c>
      <c r="W25" s="87" t="s">
        <v>112</v>
      </c>
      <c r="X25" s="87" t="s">
        <v>112</v>
      </c>
      <c r="Y25" s="87" t="s">
        <v>112</v>
      </c>
      <c r="Z25" s="87" t="s">
        <v>112</v>
      </c>
      <c r="AA25" s="87" t="s">
        <v>112</v>
      </c>
      <c r="AB25" s="7">
        <v>226189.92</v>
      </c>
      <c r="AC25" s="7">
        <v>19764.75</v>
      </c>
      <c r="AD25" s="88"/>
    </row>
    <row r="26" spans="1:143" s="3" customFormat="1" x14ac:dyDescent="0.4">
      <c r="A26" s="95">
        <v>4</v>
      </c>
      <c r="B26" s="122" t="s">
        <v>44</v>
      </c>
      <c r="C26" s="87">
        <v>24757166.52</v>
      </c>
      <c r="D26" s="87">
        <f>O26</f>
        <v>24391297.059999999</v>
      </c>
      <c r="E26" s="87" t="s">
        <v>112</v>
      </c>
      <c r="F26" s="87" t="s">
        <v>112</v>
      </c>
      <c r="G26" s="87" t="s">
        <v>112</v>
      </c>
      <c r="H26" s="87" t="s">
        <v>112</v>
      </c>
      <c r="I26" s="87" t="s">
        <v>112</v>
      </c>
      <c r="J26" s="87" t="s">
        <v>112</v>
      </c>
      <c r="K26" s="87" t="s">
        <v>112</v>
      </c>
      <c r="L26" s="87" t="s">
        <v>112</v>
      </c>
      <c r="M26" s="87" t="s">
        <v>112</v>
      </c>
      <c r="N26" s="87" t="s">
        <v>112</v>
      </c>
      <c r="O26" s="99">
        <f>5975.33*'Разд 1'!L36</f>
        <v>24391297.059999999</v>
      </c>
      <c r="P26" s="87" t="s">
        <v>112</v>
      </c>
      <c r="Q26" s="87" t="s">
        <v>112</v>
      </c>
      <c r="R26" s="87" t="s">
        <v>112</v>
      </c>
      <c r="S26" s="7" t="s">
        <v>112</v>
      </c>
      <c r="T26" s="87" t="s">
        <v>112</v>
      </c>
      <c r="U26" s="96" t="s">
        <v>112</v>
      </c>
      <c r="V26" s="7">
        <f>ROUND(24391297.06*1.5%,2)</f>
        <v>365869.46</v>
      </c>
      <c r="W26" s="87" t="s">
        <v>112</v>
      </c>
      <c r="X26" s="87" t="s">
        <v>112</v>
      </c>
      <c r="Y26" s="87" t="s">
        <v>112</v>
      </c>
      <c r="Z26" s="87" t="s">
        <v>112</v>
      </c>
      <c r="AA26" s="87" t="s">
        <v>112</v>
      </c>
      <c r="AB26" s="7" t="s">
        <v>112</v>
      </c>
      <c r="AC26" s="7" t="s">
        <v>112</v>
      </c>
    </row>
    <row r="27" spans="1:143" s="3" customFormat="1" x14ac:dyDescent="0.4">
      <c r="A27" s="95">
        <v>5</v>
      </c>
      <c r="B27" s="123" t="s">
        <v>39</v>
      </c>
      <c r="C27" s="92">
        <f>D27+V27+AB27+AC27</f>
        <v>11339343.780000001</v>
      </c>
      <c r="D27" s="87">
        <f>S27</f>
        <v>10933055.23</v>
      </c>
      <c r="E27" s="87" t="s">
        <v>112</v>
      </c>
      <c r="F27" s="87" t="s">
        <v>112</v>
      </c>
      <c r="G27" s="87" t="s">
        <v>112</v>
      </c>
      <c r="H27" s="87" t="s">
        <v>112</v>
      </c>
      <c r="I27" s="87" t="s">
        <v>112</v>
      </c>
      <c r="J27" s="87" t="s">
        <v>112</v>
      </c>
      <c r="K27" s="87" t="s">
        <v>112</v>
      </c>
      <c r="L27" s="87" t="s">
        <v>112</v>
      </c>
      <c r="M27" s="87" t="s">
        <v>112</v>
      </c>
      <c r="N27" s="87" t="s">
        <v>112</v>
      </c>
      <c r="O27" s="87" t="s">
        <v>112</v>
      </c>
      <c r="P27" s="87" t="s">
        <v>112</v>
      </c>
      <c r="Q27" s="87" t="s">
        <v>112</v>
      </c>
      <c r="R27" s="87" t="s">
        <v>112</v>
      </c>
      <c r="S27" s="7">
        <f>2647.87*'Разд 1'!L37</f>
        <v>10933055.23</v>
      </c>
      <c r="T27" s="87" t="s">
        <v>112</v>
      </c>
      <c r="U27" s="96" t="s">
        <v>112</v>
      </c>
      <c r="V27" s="87">
        <f>ROUND(10933055.23*1.5%,2)</f>
        <v>163995.82999999999</v>
      </c>
      <c r="W27" s="87" t="s">
        <v>112</v>
      </c>
      <c r="X27" s="87" t="s">
        <v>112</v>
      </c>
      <c r="Y27" s="87" t="s">
        <v>112</v>
      </c>
      <c r="Z27" s="87" t="s">
        <v>112</v>
      </c>
      <c r="AA27" s="87" t="s">
        <v>112</v>
      </c>
      <c r="AB27" s="87">
        <v>222822.24</v>
      </c>
      <c r="AC27" s="87">
        <v>19470.48</v>
      </c>
      <c r="AD27" s="88"/>
    </row>
    <row r="28" spans="1:143" s="3" customFormat="1" x14ac:dyDescent="0.4">
      <c r="A28" s="95">
        <v>6</v>
      </c>
      <c r="B28" s="124" t="s">
        <v>45</v>
      </c>
      <c r="C28" s="92">
        <f>AB28+AC28</f>
        <v>1144404.21</v>
      </c>
      <c r="D28" s="113" t="s">
        <v>112</v>
      </c>
      <c r="E28" s="87" t="s">
        <v>112</v>
      </c>
      <c r="F28" s="87" t="s">
        <v>112</v>
      </c>
      <c r="G28" s="87" t="s">
        <v>112</v>
      </c>
      <c r="H28" s="87" t="s">
        <v>112</v>
      </c>
      <c r="I28" s="87" t="s">
        <v>112</v>
      </c>
      <c r="J28" s="87" t="s">
        <v>112</v>
      </c>
      <c r="K28" s="87" t="s">
        <v>112</v>
      </c>
      <c r="L28" s="87" t="s">
        <v>112</v>
      </c>
      <c r="M28" s="87" t="s">
        <v>112</v>
      </c>
      <c r="N28" s="87" t="s">
        <v>112</v>
      </c>
      <c r="O28" s="87" t="s">
        <v>112</v>
      </c>
      <c r="P28" s="87" t="s">
        <v>112</v>
      </c>
      <c r="Q28" s="87" t="s">
        <v>112</v>
      </c>
      <c r="R28" s="87" t="s">
        <v>112</v>
      </c>
      <c r="S28" s="7" t="s">
        <v>112</v>
      </c>
      <c r="T28" s="87" t="s">
        <v>112</v>
      </c>
      <c r="U28" s="96" t="s">
        <v>112</v>
      </c>
      <c r="V28" s="87" t="s">
        <v>112</v>
      </c>
      <c r="W28" s="87" t="s">
        <v>112</v>
      </c>
      <c r="X28" s="87" t="s">
        <v>112</v>
      </c>
      <c r="Y28" s="87" t="s">
        <v>112</v>
      </c>
      <c r="Z28" s="87" t="s">
        <v>112</v>
      </c>
      <c r="AA28" s="87" t="s">
        <v>112</v>
      </c>
      <c r="AB28" s="7">
        <v>1052440.6399999999</v>
      </c>
      <c r="AC28" s="7">
        <v>91963.57</v>
      </c>
      <c r="AD28" s="88"/>
    </row>
    <row r="29" spans="1:143" s="3" customFormat="1" x14ac:dyDescent="0.4">
      <c r="A29" s="95">
        <v>7</v>
      </c>
      <c r="B29" s="154" t="s">
        <v>103</v>
      </c>
      <c r="C29" s="92">
        <v>23775546.789999999</v>
      </c>
      <c r="D29" s="87">
        <v>23210759.760000002</v>
      </c>
      <c r="E29" s="87">
        <f>589.88*'Разд 1'!L39</f>
        <v>2782935.8640000001</v>
      </c>
      <c r="F29" s="87">
        <f>596.38*'Разд 1'!L39</f>
        <v>2813601.5640000002</v>
      </c>
      <c r="G29" s="87">
        <f>1074.75*'Разд 1'!L39</f>
        <v>5070455.55</v>
      </c>
      <c r="H29" s="87">
        <f>(871.5*'Разд 1'!L39)+2501151.24</f>
        <v>6612713.9400000004</v>
      </c>
      <c r="I29" s="87" t="s">
        <v>112</v>
      </c>
      <c r="J29" s="87"/>
      <c r="K29" s="87" t="s">
        <v>112</v>
      </c>
      <c r="L29" s="87" t="s">
        <v>112</v>
      </c>
      <c r="M29" s="87" t="s">
        <v>112</v>
      </c>
      <c r="N29" s="87" t="s">
        <v>112</v>
      </c>
      <c r="O29" s="87" t="s">
        <v>112</v>
      </c>
      <c r="P29" s="155" t="s">
        <v>112</v>
      </c>
      <c r="Q29" s="87">
        <v>5202230</v>
      </c>
      <c r="R29" s="87" t="s">
        <v>112</v>
      </c>
      <c r="S29" s="7" t="s">
        <v>112</v>
      </c>
      <c r="T29" s="87" t="s">
        <v>112</v>
      </c>
      <c r="U29" s="96">
        <v>728822.85</v>
      </c>
      <c r="V29" s="87">
        <f>D29*1.5%</f>
        <v>348161.39640000003</v>
      </c>
      <c r="W29" s="87" t="s">
        <v>112</v>
      </c>
      <c r="X29" s="87" t="s">
        <v>112</v>
      </c>
      <c r="Y29" s="87" t="s">
        <v>112</v>
      </c>
      <c r="Z29" s="87" t="s">
        <v>112</v>
      </c>
      <c r="AA29" s="87" t="s">
        <v>112</v>
      </c>
      <c r="AB29" s="87">
        <v>199217.74</v>
      </c>
      <c r="AC29" s="87">
        <v>17407.89</v>
      </c>
      <c r="AD29" s="88"/>
    </row>
    <row r="30" spans="1:143" s="3" customFormat="1" x14ac:dyDescent="0.4">
      <c r="A30" s="95">
        <v>8</v>
      </c>
      <c r="B30" s="125" t="s">
        <v>46</v>
      </c>
      <c r="C30" s="92">
        <v>3706905.68</v>
      </c>
      <c r="D30" s="87">
        <f>G30+H30</f>
        <v>3652123.8160000001</v>
      </c>
      <c r="E30" s="87" t="s">
        <v>112</v>
      </c>
      <c r="F30" s="87" t="s">
        <v>112</v>
      </c>
      <c r="G30" s="87">
        <f>665.62*'Разд 1'!L20</f>
        <v>3652123.8160000001</v>
      </c>
      <c r="H30" s="87"/>
      <c r="I30" s="87" t="s">
        <v>112</v>
      </c>
      <c r="J30" s="87" t="s">
        <v>112</v>
      </c>
      <c r="K30" s="87" t="s">
        <v>112</v>
      </c>
      <c r="L30" s="87" t="s">
        <v>112</v>
      </c>
      <c r="M30" s="87" t="s">
        <v>112</v>
      </c>
      <c r="N30" s="87" t="s">
        <v>112</v>
      </c>
      <c r="O30" s="87" t="s">
        <v>112</v>
      </c>
      <c r="P30" s="87" t="s">
        <v>112</v>
      </c>
      <c r="Q30" s="87" t="s">
        <v>112</v>
      </c>
      <c r="R30" s="87" t="s">
        <v>112</v>
      </c>
      <c r="S30" s="7" t="s">
        <v>112</v>
      </c>
      <c r="T30" s="87" t="s">
        <v>112</v>
      </c>
      <c r="U30" s="96" t="s">
        <v>112</v>
      </c>
      <c r="V30" s="87">
        <f>ROUND(D30*1.5%,2)</f>
        <v>54781.86</v>
      </c>
      <c r="W30" s="87" t="s">
        <v>112</v>
      </c>
      <c r="X30" s="87" t="s">
        <v>112</v>
      </c>
      <c r="Y30" s="87" t="s">
        <v>112</v>
      </c>
      <c r="Z30" s="87" t="s">
        <v>112</v>
      </c>
      <c r="AA30" s="87" t="s">
        <v>112</v>
      </c>
      <c r="AB30" s="87" t="s">
        <v>112</v>
      </c>
      <c r="AC30" s="87" t="s">
        <v>112</v>
      </c>
    </row>
    <row r="31" spans="1:143" s="3" customFormat="1" x14ac:dyDescent="0.4">
      <c r="A31" s="95">
        <v>9</v>
      </c>
      <c r="B31" s="125" t="s">
        <v>36</v>
      </c>
      <c r="C31" s="92">
        <f>ROUND(D31+V31+AB31+AC31,2)</f>
        <v>7607056.6900000004</v>
      </c>
      <c r="D31" s="87">
        <f>ROUND(Q31+U31,2)</f>
        <v>7304404.2300000004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 t="s">
        <v>112</v>
      </c>
      <c r="Q31" s="87">
        <f>ROUND(1954.25*3505.7,2)</f>
        <v>6851014.2300000004</v>
      </c>
      <c r="R31" s="87"/>
      <c r="S31" s="7"/>
      <c r="T31" s="87"/>
      <c r="U31" s="96">
        <v>453390</v>
      </c>
      <c r="V31" s="87">
        <f>ROUND((Q31+U31)*1.5%,2)</f>
        <v>109566.06</v>
      </c>
      <c r="W31" s="87"/>
      <c r="X31" s="87"/>
      <c r="Y31" s="87"/>
      <c r="Z31" s="87"/>
      <c r="AA31" s="87"/>
      <c r="AB31" s="87">
        <v>177570.11</v>
      </c>
      <c r="AC31" s="87">
        <v>15516.29</v>
      </c>
    </row>
    <row r="32" spans="1:143" s="3" customFormat="1" x14ac:dyDescent="0.4">
      <c r="A32" s="93"/>
      <c r="B32" s="120" t="s">
        <v>47</v>
      </c>
      <c r="C32" s="97">
        <f>ROUND(C23+C24+C25+C26+C27+C28+C29+C30+C31,2)</f>
        <v>82727199.659999996</v>
      </c>
      <c r="D32" s="97">
        <f>ROUND(D24+D26+D27+D29+D30+D31,2)</f>
        <v>78924686.969999999</v>
      </c>
      <c r="E32" s="97">
        <f>SUM(E23:E30)</f>
        <v>2782935.8640000001</v>
      </c>
      <c r="F32" s="97">
        <f>SUM(F23:F30)</f>
        <v>2813601.5640000002</v>
      </c>
      <c r="G32" s="97">
        <f>G29+G30</f>
        <v>8722579.3660000004</v>
      </c>
      <c r="H32" s="97">
        <f>SUM(H23:H30)</f>
        <v>6612713.9400000004</v>
      </c>
      <c r="I32" s="97" t="s">
        <v>112</v>
      </c>
      <c r="J32" s="97">
        <f>SUM(J23:J30)</f>
        <v>0</v>
      </c>
      <c r="K32" s="97" t="s">
        <v>112</v>
      </c>
      <c r="L32" s="97" t="s">
        <v>112</v>
      </c>
      <c r="M32" s="97" t="s">
        <v>112</v>
      </c>
      <c r="N32" s="97" t="s">
        <v>112</v>
      </c>
      <c r="O32" s="97">
        <f>ROUND(O24+O26,20)</f>
        <v>33824343.93</v>
      </c>
      <c r="P32" s="97">
        <f>SUM(P23:P30)</f>
        <v>0</v>
      </c>
      <c r="Q32" s="97">
        <f>ROUND(Q29+Q31,2)</f>
        <v>12053244.23</v>
      </c>
      <c r="R32" s="97" t="s">
        <v>112</v>
      </c>
      <c r="S32" s="97">
        <f>SUM(S23:S30)</f>
        <v>10933055.23</v>
      </c>
      <c r="T32" s="97" t="s">
        <v>112</v>
      </c>
      <c r="U32" s="97">
        <f>ROUND(U29+U31,2)</f>
        <v>1182212.8500000001</v>
      </c>
      <c r="V32" s="97">
        <f>ROUND(V24+V26+V27+V29+V30+V31,2)</f>
        <v>1183870.31</v>
      </c>
      <c r="W32" s="97" t="s">
        <v>112</v>
      </c>
      <c r="X32" s="97" t="s">
        <v>112</v>
      </c>
      <c r="Y32" s="97" t="s">
        <v>112</v>
      </c>
      <c r="Z32" s="97" t="s">
        <v>112</v>
      </c>
      <c r="AA32" s="97" t="s">
        <v>112</v>
      </c>
      <c r="AB32" s="97">
        <f>ROUND(AB23+AB24+AB25+AB27+AB28+AB29+AB31,2)</f>
        <v>2419713.71</v>
      </c>
      <c r="AC32" s="97">
        <f>ROUND(AC23+AC24+AC25+AC27+AC28+AC29+AC31,20)</f>
        <v>198928.67</v>
      </c>
      <c r="AD32" s="88"/>
    </row>
    <row r="33" spans="1:143" x14ac:dyDescent="0.4">
      <c r="A33" s="222">
        <v>2022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1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s="3" customFormat="1" x14ac:dyDescent="0.4">
      <c r="A34" s="85">
        <v>1</v>
      </c>
      <c r="B34" s="122" t="s">
        <v>111</v>
      </c>
      <c r="C34" s="135">
        <f>AB34+AC34</f>
        <v>302856.74</v>
      </c>
      <c r="D34" s="112" t="s">
        <v>112</v>
      </c>
      <c r="E34" s="112" t="s">
        <v>112</v>
      </c>
      <c r="F34" s="112" t="s">
        <v>112</v>
      </c>
      <c r="G34" s="112" t="s">
        <v>112</v>
      </c>
      <c r="H34" s="112" t="s">
        <v>112</v>
      </c>
      <c r="I34" s="112" t="s">
        <v>112</v>
      </c>
      <c r="J34" s="112" t="s">
        <v>112</v>
      </c>
      <c r="K34" s="112" t="s">
        <v>112</v>
      </c>
      <c r="L34" s="112" t="s">
        <v>112</v>
      </c>
      <c r="M34" s="112" t="s">
        <v>112</v>
      </c>
      <c r="N34" s="112" t="s">
        <v>112</v>
      </c>
      <c r="O34" s="112" t="s">
        <v>112</v>
      </c>
      <c r="P34" s="112" t="s">
        <v>112</v>
      </c>
      <c r="Q34" s="112" t="s">
        <v>112</v>
      </c>
      <c r="R34" s="112" t="s">
        <v>112</v>
      </c>
      <c r="S34" s="112" t="s">
        <v>112</v>
      </c>
      <c r="T34" s="112" t="s">
        <v>112</v>
      </c>
      <c r="U34" s="112" t="s">
        <v>112</v>
      </c>
      <c r="V34" s="112" t="s">
        <v>112</v>
      </c>
      <c r="W34" s="112" t="s">
        <v>112</v>
      </c>
      <c r="X34" s="112" t="s">
        <v>112</v>
      </c>
      <c r="Y34" s="112" t="s">
        <v>112</v>
      </c>
      <c r="Z34" s="112" t="s">
        <v>112</v>
      </c>
      <c r="AA34" s="112" t="s">
        <v>112</v>
      </c>
      <c r="AB34" s="135">
        <v>274056.74</v>
      </c>
      <c r="AC34" s="135">
        <v>28800</v>
      </c>
      <c r="AD34" s="114"/>
    </row>
    <row r="35" spans="1:143" s="3" customFormat="1" x14ac:dyDescent="0.4">
      <c r="A35" s="85">
        <v>2</v>
      </c>
      <c r="B35" s="122" t="s">
        <v>46</v>
      </c>
      <c r="C35" s="135">
        <f>AB35+AC35</f>
        <v>591013.39</v>
      </c>
      <c r="D35" s="112" t="s">
        <v>112</v>
      </c>
      <c r="E35" s="112" t="s">
        <v>112</v>
      </c>
      <c r="F35" s="112" t="s">
        <v>112</v>
      </c>
      <c r="G35" s="112" t="s">
        <v>112</v>
      </c>
      <c r="H35" s="112" t="s">
        <v>112</v>
      </c>
      <c r="I35" s="112" t="s">
        <v>112</v>
      </c>
      <c r="J35" s="112" t="s">
        <v>112</v>
      </c>
      <c r="K35" s="112" t="s">
        <v>112</v>
      </c>
      <c r="L35" s="112" t="s">
        <v>112</v>
      </c>
      <c r="M35" s="112" t="s">
        <v>112</v>
      </c>
      <c r="N35" s="112" t="s">
        <v>112</v>
      </c>
      <c r="O35" s="112" t="s">
        <v>112</v>
      </c>
      <c r="P35" s="112" t="s">
        <v>112</v>
      </c>
      <c r="Q35" s="112" t="s">
        <v>112</v>
      </c>
      <c r="R35" s="112" t="s">
        <v>112</v>
      </c>
      <c r="S35" s="112" t="s">
        <v>112</v>
      </c>
      <c r="T35" s="112" t="s">
        <v>112</v>
      </c>
      <c r="U35" s="112" t="s">
        <v>112</v>
      </c>
      <c r="V35" s="112" t="s">
        <v>112</v>
      </c>
      <c r="W35" s="112" t="s">
        <v>112</v>
      </c>
      <c r="X35" s="112" t="s">
        <v>112</v>
      </c>
      <c r="Y35" s="112" t="s">
        <v>112</v>
      </c>
      <c r="Z35" s="112" t="s">
        <v>112</v>
      </c>
      <c r="AA35" s="112" t="s">
        <v>112</v>
      </c>
      <c r="AB35" s="135">
        <v>562213.39</v>
      </c>
      <c r="AC35" s="135">
        <v>28800</v>
      </c>
      <c r="AD35" s="114"/>
    </row>
    <row r="36" spans="1:143" s="3" customFormat="1" x14ac:dyDescent="0.4">
      <c r="A36" s="85">
        <v>3</v>
      </c>
      <c r="B36" s="122" t="s">
        <v>37</v>
      </c>
      <c r="C36" s="135">
        <f>AB36+AC36</f>
        <v>226918.06</v>
      </c>
      <c r="D36" s="112" t="s">
        <v>112</v>
      </c>
      <c r="E36" s="112" t="s">
        <v>112</v>
      </c>
      <c r="F36" s="112" t="s">
        <v>112</v>
      </c>
      <c r="G36" s="112" t="s">
        <v>112</v>
      </c>
      <c r="H36" s="112" t="s">
        <v>112</v>
      </c>
      <c r="I36" s="112" t="s">
        <v>112</v>
      </c>
      <c r="J36" s="112" t="s">
        <v>112</v>
      </c>
      <c r="K36" s="112" t="s">
        <v>112</v>
      </c>
      <c r="L36" s="112" t="s">
        <v>112</v>
      </c>
      <c r="M36" s="112" t="s">
        <v>112</v>
      </c>
      <c r="N36" s="112" t="s">
        <v>112</v>
      </c>
      <c r="O36" s="112" t="s">
        <v>112</v>
      </c>
      <c r="P36" s="112" t="s">
        <v>112</v>
      </c>
      <c r="Q36" s="112" t="s">
        <v>112</v>
      </c>
      <c r="R36" s="112" t="s">
        <v>112</v>
      </c>
      <c r="S36" s="112" t="s">
        <v>112</v>
      </c>
      <c r="T36" s="112" t="s">
        <v>112</v>
      </c>
      <c r="U36" s="112" t="s">
        <v>112</v>
      </c>
      <c r="V36" s="112" t="s">
        <v>112</v>
      </c>
      <c r="W36" s="112" t="s">
        <v>112</v>
      </c>
      <c r="X36" s="112" t="s">
        <v>112</v>
      </c>
      <c r="Y36" s="112" t="s">
        <v>112</v>
      </c>
      <c r="Z36" s="112" t="s">
        <v>112</v>
      </c>
      <c r="AA36" s="112" t="s">
        <v>112</v>
      </c>
      <c r="AB36" s="135">
        <v>198118.06</v>
      </c>
      <c r="AC36" s="135">
        <v>28800</v>
      </c>
      <c r="AD36" s="114"/>
    </row>
    <row r="37" spans="1:143" s="3" customFormat="1" ht="24.75" customHeight="1" x14ac:dyDescent="0.4">
      <c r="A37" s="85">
        <v>4</v>
      </c>
      <c r="B37" s="122" t="s">
        <v>110</v>
      </c>
      <c r="C37" s="87">
        <f>AB37+AC37</f>
        <v>293079.61</v>
      </c>
      <c r="D37" s="98" t="s">
        <v>112</v>
      </c>
      <c r="E37" s="98" t="s">
        <v>112</v>
      </c>
      <c r="F37" s="96" t="s">
        <v>112</v>
      </c>
      <c r="G37" s="98" t="s">
        <v>112</v>
      </c>
      <c r="H37" s="98" t="s">
        <v>112</v>
      </c>
      <c r="I37" s="98" t="s">
        <v>112</v>
      </c>
      <c r="J37" s="98" t="s">
        <v>112</v>
      </c>
      <c r="K37" s="98" t="s">
        <v>112</v>
      </c>
      <c r="L37" s="98" t="s">
        <v>112</v>
      </c>
      <c r="M37" s="98" t="s">
        <v>112</v>
      </c>
      <c r="N37" s="98" t="s">
        <v>112</v>
      </c>
      <c r="O37" s="98" t="s">
        <v>112</v>
      </c>
      <c r="P37" s="98" t="s">
        <v>112</v>
      </c>
      <c r="Q37" s="98" t="s">
        <v>112</v>
      </c>
      <c r="R37" s="98" t="s">
        <v>112</v>
      </c>
      <c r="S37" s="98" t="s">
        <v>112</v>
      </c>
      <c r="T37" s="98" t="s">
        <v>112</v>
      </c>
      <c r="U37" s="98" t="s">
        <v>112</v>
      </c>
      <c r="V37" s="98" t="s">
        <v>112</v>
      </c>
      <c r="W37" s="98" t="s">
        <v>112</v>
      </c>
      <c r="X37" s="98" t="s">
        <v>112</v>
      </c>
      <c r="Y37" s="98" t="s">
        <v>112</v>
      </c>
      <c r="Z37" s="98" t="s">
        <v>112</v>
      </c>
      <c r="AA37" s="98" t="s">
        <v>112</v>
      </c>
      <c r="AB37" s="98">
        <v>264279.61</v>
      </c>
      <c r="AC37" s="98">
        <v>28800</v>
      </c>
      <c r="AD37" s="89"/>
      <c r="AE37" s="89"/>
      <c r="AF37" s="89"/>
      <c r="AG37" s="90"/>
    </row>
    <row r="38" spans="1:143" s="3" customFormat="1" x14ac:dyDescent="0.4">
      <c r="A38" s="85">
        <v>5</v>
      </c>
      <c r="B38" s="122" t="s">
        <v>42</v>
      </c>
      <c r="C38" s="87">
        <f>O38+V38</f>
        <v>9601003.3104300015</v>
      </c>
      <c r="D38" s="98">
        <f>O38</f>
        <v>9459116.5620000008</v>
      </c>
      <c r="E38" s="98" t="s">
        <v>112</v>
      </c>
      <c r="F38" s="96" t="s">
        <v>112</v>
      </c>
      <c r="G38" s="98" t="s">
        <v>112</v>
      </c>
      <c r="H38" s="98" t="s">
        <v>112</v>
      </c>
      <c r="I38" s="98" t="s">
        <v>112</v>
      </c>
      <c r="J38" s="98" t="s">
        <v>112</v>
      </c>
      <c r="K38" s="98" t="s">
        <v>112</v>
      </c>
      <c r="L38" s="98" t="s">
        <v>112</v>
      </c>
      <c r="M38" s="98" t="s">
        <v>112</v>
      </c>
      <c r="N38" s="98" t="s">
        <v>112</v>
      </c>
      <c r="O38" s="98">
        <f>3727.29*'Разд 1'!L33</f>
        <v>9459116.5620000008</v>
      </c>
      <c r="P38" s="98" t="s">
        <v>112</v>
      </c>
      <c r="Q38" s="98" t="s">
        <v>112</v>
      </c>
      <c r="R38" s="98" t="s">
        <v>112</v>
      </c>
      <c r="S38" s="98" t="s">
        <v>112</v>
      </c>
      <c r="T38" s="98" t="s">
        <v>112</v>
      </c>
      <c r="U38" s="98" t="s">
        <v>112</v>
      </c>
      <c r="V38" s="98">
        <f>O38*1.5%</f>
        <v>141886.74843000001</v>
      </c>
      <c r="W38" s="98" t="s">
        <v>112</v>
      </c>
      <c r="X38" s="98" t="s">
        <v>112</v>
      </c>
      <c r="Y38" s="98" t="s">
        <v>112</v>
      </c>
      <c r="Z38" s="98" t="s">
        <v>112</v>
      </c>
      <c r="AA38" s="98" t="s">
        <v>112</v>
      </c>
      <c r="AB38" s="98" t="s">
        <v>112</v>
      </c>
      <c r="AC38" s="98" t="s">
        <v>112</v>
      </c>
      <c r="AD38" s="89"/>
      <c r="AE38" s="89"/>
      <c r="AF38" s="89"/>
      <c r="AG38" s="90"/>
    </row>
    <row r="39" spans="1:143" s="91" customFormat="1" x14ac:dyDescent="0.4">
      <c r="A39" s="85">
        <v>6</v>
      </c>
      <c r="B39" s="122" t="s">
        <v>43</v>
      </c>
      <c r="C39" s="87">
        <f>D39+V39</f>
        <v>22472496.102735002</v>
      </c>
      <c r="D39" s="96">
        <f>O39</f>
        <v>22140390.249000002</v>
      </c>
      <c r="E39" s="96" t="s">
        <v>112</v>
      </c>
      <c r="F39" s="96" t="s">
        <v>112</v>
      </c>
      <c r="G39" s="96" t="s">
        <v>112</v>
      </c>
      <c r="H39" s="96" t="s">
        <v>112</v>
      </c>
      <c r="I39" s="96" t="s">
        <v>112</v>
      </c>
      <c r="J39" s="96" t="s">
        <v>112</v>
      </c>
      <c r="K39" s="96" t="s">
        <v>112</v>
      </c>
      <c r="L39" s="96" t="s">
        <v>112</v>
      </c>
      <c r="M39" s="96" t="s">
        <v>112</v>
      </c>
      <c r="N39" s="96" t="s">
        <v>112</v>
      </c>
      <c r="O39" s="96">
        <f>5975.33*'Разд 1'!L35</f>
        <v>22140390.249000002</v>
      </c>
      <c r="P39" s="96" t="s">
        <v>112</v>
      </c>
      <c r="Q39" s="96" t="s">
        <v>112</v>
      </c>
      <c r="R39" s="96" t="s">
        <v>112</v>
      </c>
      <c r="S39" s="96" t="s">
        <v>112</v>
      </c>
      <c r="T39" s="96" t="s">
        <v>112</v>
      </c>
      <c r="U39" s="96" t="s">
        <v>112</v>
      </c>
      <c r="V39" s="96">
        <f>O39*1.5%</f>
        <v>332105.85373500001</v>
      </c>
      <c r="W39" s="96" t="s">
        <v>112</v>
      </c>
      <c r="X39" s="96" t="s">
        <v>112</v>
      </c>
      <c r="Y39" s="96" t="s">
        <v>112</v>
      </c>
      <c r="Z39" s="96" t="s">
        <v>112</v>
      </c>
      <c r="AA39" s="96" t="s">
        <v>112</v>
      </c>
      <c r="AB39" s="96" t="s">
        <v>112</v>
      </c>
      <c r="AC39" s="96" t="s">
        <v>112</v>
      </c>
      <c r="AD39" s="89"/>
      <c r="AE39" s="89"/>
      <c r="AF39" s="89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</row>
    <row r="40" spans="1:143" s="3" customFormat="1" x14ac:dyDescent="0.4">
      <c r="A40" s="85">
        <v>7</v>
      </c>
      <c r="B40" s="123" t="s">
        <v>45</v>
      </c>
      <c r="C40" s="87">
        <f>D40+V40</f>
        <v>16535239.528744999</v>
      </c>
      <c r="D40" s="96">
        <f>O40</f>
        <v>16290876.382999999</v>
      </c>
      <c r="E40" s="96" t="s">
        <v>112</v>
      </c>
      <c r="F40" s="96" t="s">
        <v>112</v>
      </c>
      <c r="G40" s="96" t="s">
        <v>112</v>
      </c>
      <c r="H40" s="96" t="s">
        <v>112</v>
      </c>
      <c r="I40" s="96" t="s">
        <v>112</v>
      </c>
      <c r="J40" s="96" t="s">
        <v>112</v>
      </c>
      <c r="K40" s="96" t="s">
        <v>112</v>
      </c>
      <c r="L40" s="96" t="s">
        <v>112</v>
      </c>
      <c r="M40" s="96" t="s">
        <v>112</v>
      </c>
      <c r="N40" s="96" t="s">
        <v>112</v>
      </c>
      <c r="O40" s="96">
        <f>3855.19*4225.7</f>
        <v>16290876.382999999</v>
      </c>
      <c r="P40" s="96" t="s">
        <v>112</v>
      </c>
      <c r="Q40" s="96" t="s">
        <v>112</v>
      </c>
      <c r="R40" s="96" t="s">
        <v>112</v>
      </c>
      <c r="S40" s="96" t="s">
        <v>112</v>
      </c>
      <c r="T40" s="96" t="s">
        <v>112</v>
      </c>
      <c r="U40" s="96" t="s">
        <v>112</v>
      </c>
      <c r="V40" s="96">
        <f>O40*1.5%</f>
        <v>244363.14574499999</v>
      </c>
      <c r="W40" s="96" t="s">
        <v>112</v>
      </c>
      <c r="X40" s="96" t="s">
        <v>112</v>
      </c>
      <c r="Y40" s="96" t="s">
        <v>112</v>
      </c>
      <c r="Z40" s="96" t="s">
        <v>112</v>
      </c>
      <c r="AA40" s="96" t="s">
        <v>112</v>
      </c>
      <c r="AB40" s="96" t="s">
        <v>112</v>
      </c>
      <c r="AC40" s="96" t="s">
        <v>112</v>
      </c>
      <c r="AD40" s="89"/>
      <c r="AE40" s="89"/>
      <c r="AF40" s="89"/>
      <c r="AG40" s="90"/>
    </row>
    <row r="41" spans="1:143" s="3" customFormat="1" x14ac:dyDescent="0.4">
      <c r="A41" s="85">
        <v>8</v>
      </c>
      <c r="B41" s="123" t="s">
        <v>105</v>
      </c>
      <c r="C41" s="87">
        <f>D41+V41</f>
        <v>20022858.778930001</v>
      </c>
      <c r="D41" s="96">
        <f>O41</f>
        <v>19726954.462000001</v>
      </c>
      <c r="E41" s="96" t="s">
        <v>112</v>
      </c>
      <c r="F41" s="96" t="s">
        <v>112</v>
      </c>
      <c r="G41" s="96" t="s">
        <v>112</v>
      </c>
      <c r="H41" s="96" t="s">
        <v>112</v>
      </c>
      <c r="I41" s="96" t="s">
        <v>112</v>
      </c>
      <c r="J41" s="96" t="s">
        <v>112</v>
      </c>
      <c r="K41" s="96" t="s">
        <v>112</v>
      </c>
      <c r="L41" s="96" t="s">
        <v>112</v>
      </c>
      <c r="M41" s="96" t="s">
        <v>112</v>
      </c>
      <c r="N41" s="96" t="s">
        <v>112</v>
      </c>
      <c r="O41" s="92">
        <f>5975.33*3301.4</f>
        <v>19726954.462000001</v>
      </c>
      <c r="P41" s="96" t="s">
        <v>112</v>
      </c>
      <c r="Q41" s="96" t="s">
        <v>112</v>
      </c>
      <c r="R41" s="96" t="s">
        <v>112</v>
      </c>
      <c r="S41" s="96" t="s">
        <v>112</v>
      </c>
      <c r="T41" s="96" t="s">
        <v>112</v>
      </c>
      <c r="U41" s="96" t="s">
        <v>112</v>
      </c>
      <c r="V41" s="96">
        <f>O41*1.5%</f>
        <v>295904.31693000003</v>
      </c>
      <c r="W41" s="96" t="s">
        <v>112</v>
      </c>
      <c r="X41" s="96" t="s">
        <v>112</v>
      </c>
      <c r="Y41" s="96" t="s">
        <v>112</v>
      </c>
      <c r="Z41" s="96" t="s">
        <v>112</v>
      </c>
      <c r="AA41" s="96" t="s">
        <v>112</v>
      </c>
      <c r="AB41" s="96" t="s">
        <v>112</v>
      </c>
      <c r="AC41" s="96" t="s">
        <v>112</v>
      </c>
      <c r="AD41" s="89"/>
      <c r="AE41" s="89"/>
      <c r="AF41" s="89"/>
      <c r="AG41" s="90"/>
    </row>
    <row r="42" spans="1:143" s="3" customFormat="1" x14ac:dyDescent="0.4">
      <c r="A42" s="85">
        <v>9</v>
      </c>
      <c r="B42" s="124" t="s">
        <v>108</v>
      </c>
      <c r="C42" s="87">
        <f>AB42+AC42</f>
        <v>486542.3</v>
      </c>
      <c r="D42" s="96" t="s">
        <v>112</v>
      </c>
      <c r="E42" s="96" t="s">
        <v>112</v>
      </c>
      <c r="F42" s="96" t="s">
        <v>112</v>
      </c>
      <c r="G42" s="96" t="s">
        <v>112</v>
      </c>
      <c r="H42" s="96" t="s">
        <v>112</v>
      </c>
      <c r="I42" s="96" t="s">
        <v>112</v>
      </c>
      <c r="J42" s="96" t="s">
        <v>112</v>
      </c>
      <c r="K42" s="96" t="s">
        <v>112</v>
      </c>
      <c r="L42" s="96" t="s">
        <v>112</v>
      </c>
      <c r="M42" s="96" t="s">
        <v>112</v>
      </c>
      <c r="N42" s="96" t="s">
        <v>112</v>
      </c>
      <c r="O42" s="92" t="s">
        <v>112</v>
      </c>
      <c r="P42" s="96" t="s">
        <v>112</v>
      </c>
      <c r="Q42" s="96" t="s">
        <v>112</v>
      </c>
      <c r="R42" s="96" t="s">
        <v>112</v>
      </c>
      <c r="S42" s="96" t="s">
        <v>112</v>
      </c>
      <c r="T42" s="96" t="s">
        <v>112</v>
      </c>
      <c r="U42" s="96" t="s">
        <v>112</v>
      </c>
      <c r="V42" s="96" t="s">
        <v>112</v>
      </c>
      <c r="W42" s="96" t="s">
        <v>112</v>
      </c>
      <c r="X42" s="96" t="s">
        <v>112</v>
      </c>
      <c r="Y42" s="96" t="s">
        <v>112</v>
      </c>
      <c r="Z42" s="96" t="s">
        <v>112</v>
      </c>
      <c r="AA42" s="96" t="s">
        <v>112</v>
      </c>
      <c r="AB42" s="96">
        <v>457742.3</v>
      </c>
      <c r="AC42" s="96">
        <v>28800</v>
      </c>
      <c r="AD42" s="89"/>
      <c r="AE42" s="89"/>
      <c r="AF42" s="89"/>
      <c r="AG42" s="90"/>
    </row>
    <row r="43" spans="1:143" s="3" customFormat="1" x14ac:dyDescent="0.4">
      <c r="A43" s="85">
        <v>10</v>
      </c>
      <c r="B43" s="124" t="s">
        <v>109</v>
      </c>
      <c r="C43" s="87">
        <f>AB43+AC43</f>
        <v>239943.02</v>
      </c>
      <c r="D43" s="96" t="s">
        <v>112</v>
      </c>
      <c r="E43" s="96" t="s">
        <v>112</v>
      </c>
      <c r="F43" s="96" t="s">
        <v>112</v>
      </c>
      <c r="G43" s="96" t="s">
        <v>112</v>
      </c>
      <c r="H43" s="96" t="s">
        <v>112</v>
      </c>
      <c r="I43" s="96" t="s">
        <v>112</v>
      </c>
      <c r="J43" s="96" t="s">
        <v>112</v>
      </c>
      <c r="K43" s="96" t="s">
        <v>112</v>
      </c>
      <c r="L43" s="96" t="s">
        <v>112</v>
      </c>
      <c r="M43" s="96" t="s">
        <v>112</v>
      </c>
      <c r="N43" s="96" t="s">
        <v>112</v>
      </c>
      <c r="O43" s="92" t="s">
        <v>112</v>
      </c>
      <c r="P43" s="96" t="s">
        <v>112</v>
      </c>
      <c r="Q43" s="96" t="s">
        <v>112</v>
      </c>
      <c r="R43" s="96" t="s">
        <v>112</v>
      </c>
      <c r="S43" s="96" t="s">
        <v>112</v>
      </c>
      <c r="T43" s="96" t="s">
        <v>112</v>
      </c>
      <c r="U43" s="96" t="s">
        <v>112</v>
      </c>
      <c r="V43" s="96" t="s">
        <v>112</v>
      </c>
      <c r="W43" s="96" t="s">
        <v>112</v>
      </c>
      <c r="X43" s="96" t="s">
        <v>112</v>
      </c>
      <c r="Y43" s="96" t="s">
        <v>112</v>
      </c>
      <c r="Z43" s="96" t="s">
        <v>112</v>
      </c>
      <c r="AA43" s="96" t="s">
        <v>112</v>
      </c>
      <c r="AB43" s="96">
        <v>211143.02</v>
      </c>
      <c r="AC43" s="96">
        <v>28800</v>
      </c>
      <c r="AD43" s="89"/>
      <c r="AE43" s="89"/>
      <c r="AF43" s="89"/>
      <c r="AG43" s="90"/>
    </row>
    <row r="44" spans="1:143" s="3" customFormat="1" x14ac:dyDescent="0.4">
      <c r="A44" s="85">
        <v>11</v>
      </c>
      <c r="B44" s="124" t="s">
        <v>33</v>
      </c>
      <c r="C44" s="96">
        <v>22002461.699999999</v>
      </c>
      <c r="D44" s="88">
        <f>O44</f>
        <v>21677302.174000002</v>
      </c>
      <c r="E44" s="96" t="s">
        <v>112</v>
      </c>
      <c r="F44" s="96" t="s">
        <v>112</v>
      </c>
      <c r="G44" s="96" t="s">
        <v>112</v>
      </c>
      <c r="H44" s="96" t="s">
        <v>112</v>
      </c>
      <c r="I44" s="96" t="s">
        <v>112</v>
      </c>
      <c r="J44" s="96" t="s">
        <v>112</v>
      </c>
      <c r="K44" s="96" t="s">
        <v>112</v>
      </c>
      <c r="L44" s="96" t="s">
        <v>112</v>
      </c>
      <c r="M44" s="96" t="s">
        <v>112</v>
      </c>
      <c r="N44" s="96" t="s">
        <v>112</v>
      </c>
      <c r="O44" s="87">
        <f>5975.33*'Разд 1'!L54</f>
        <v>21677302.174000002</v>
      </c>
      <c r="P44" s="96" t="s">
        <v>112</v>
      </c>
      <c r="Q44" s="96" t="s">
        <v>112</v>
      </c>
      <c r="R44" s="96" t="s">
        <v>112</v>
      </c>
      <c r="S44" s="96" t="s">
        <v>112</v>
      </c>
      <c r="T44" s="96" t="s">
        <v>112</v>
      </c>
      <c r="U44" s="96" t="s">
        <v>112</v>
      </c>
      <c r="V44" s="96">
        <f>O44*1.5%</f>
        <v>325159.53261000005</v>
      </c>
      <c r="W44" s="96" t="s">
        <v>112</v>
      </c>
      <c r="X44" s="96" t="s">
        <v>112</v>
      </c>
      <c r="Y44" s="96" t="s">
        <v>112</v>
      </c>
      <c r="Z44" s="96" t="s">
        <v>112</v>
      </c>
      <c r="AA44" s="96" t="s">
        <v>112</v>
      </c>
      <c r="AB44" s="96" t="s">
        <v>112</v>
      </c>
      <c r="AC44" s="96" t="s">
        <v>112</v>
      </c>
      <c r="AD44" s="89"/>
      <c r="AE44" s="89"/>
      <c r="AF44" s="89"/>
      <c r="AG44" s="90"/>
    </row>
    <row r="45" spans="1:143" s="3" customFormat="1" x14ac:dyDescent="0.4">
      <c r="A45" s="85"/>
      <c r="B45" s="93" t="s">
        <v>104</v>
      </c>
      <c r="C45" s="97">
        <f>SUM(C34:C44)</f>
        <v>92774412.54084</v>
      </c>
      <c r="D45" s="97">
        <v>89294639.819999993</v>
      </c>
      <c r="E45" s="97" t="s">
        <v>112</v>
      </c>
      <c r="F45" s="97" t="s">
        <v>112</v>
      </c>
      <c r="G45" s="97" t="s">
        <v>112</v>
      </c>
      <c r="H45" s="97" t="s">
        <v>112</v>
      </c>
      <c r="I45" s="97" t="s">
        <v>112</v>
      </c>
      <c r="J45" s="97" t="s">
        <v>112</v>
      </c>
      <c r="K45" s="97" t="s">
        <v>112</v>
      </c>
      <c r="L45" s="97" t="s">
        <v>112</v>
      </c>
      <c r="M45" s="97" t="s">
        <v>112</v>
      </c>
      <c r="N45" s="97" t="s">
        <v>112</v>
      </c>
      <c r="O45" s="97">
        <v>89294639.819999993</v>
      </c>
      <c r="P45" s="97" t="s">
        <v>112</v>
      </c>
      <c r="Q45" s="97" t="s">
        <v>112</v>
      </c>
      <c r="R45" s="97" t="s">
        <v>112</v>
      </c>
      <c r="S45" s="97" t="s">
        <v>112</v>
      </c>
      <c r="T45" s="97" t="s">
        <v>112</v>
      </c>
      <c r="U45" s="97" t="s">
        <v>112</v>
      </c>
      <c r="V45" s="97">
        <f>SUM(V34:V44)</f>
        <v>1339419.5974500002</v>
      </c>
      <c r="W45" s="97" t="s">
        <v>112</v>
      </c>
      <c r="X45" s="97" t="s">
        <v>112</v>
      </c>
      <c r="Y45" s="97" t="s">
        <v>112</v>
      </c>
      <c r="Z45" s="97" t="s">
        <v>112</v>
      </c>
      <c r="AA45" s="97" t="s">
        <v>112</v>
      </c>
      <c r="AB45" s="97">
        <f>SUM(AB34:AB44)</f>
        <v>1967553.1199999999</v>
      </c>
      <c r="AC45" s="97">
        <f>SUM(AC34:AC44)</f>
        <v>172800</v>
      </c>
    </row>
    <row r="46" spans="1:143" x14ac:dyDescent="0.4">
      <c r="A46" s="3"/>
      <c r="B46" s="212"/>
      <c r="C46" s="212"/>
      <c r="D46" s="212"/>
      <c r="E46" s="212"/>
      <c r="F46" s="212"/>
      <c r="G46" s="212"/>
      <c r="H46" s="212"/>
      <c r="I46" s="212"/>
      <c r="J46" s="21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143" x14ac:dyDescent="0.4">
      <c r="B47" s="213"/>
      <c r="C47" s="213"/>
      <c r="D47" s="213"/>
      <c r="E47" s="213"/>
      <c r="F47" s="213"/>
      <c r="G47" s="213"/>
      <c r="H47" s="213"/>
      <c r="I47" s="213"/>
      <c r="J47" s="213"/>
      <c r="V47" s="129"/>
    </row>
    <row r="48" spans="1:143" x14ac:dyDescent="0.4">
      <c r="C48" s="129"/>
      <c r="D48" s="129"/>
      <c r="E48" s="129"/>
      <c r="F48" s="129"/>
      <c r="G48" s="129"/>
      <c r="H48" s="129"/>
      <c r="O48" s="129"/>
      <c r="U48" s="129"/>
    </row>
    <row r="49" spans="2:18" x14ac:dyDescent="0.4">
      <c r="B49" s="3"/>
      <c r="C49" s="114"/>
      <c r="D49" s="3"/>
      <c r="E49" s="88"/>
      <c r="F49" s="3"/>
      <c r="G49" s="88"/>
      <c r="H49" s="88"/>
      <c r="I49" s="3"/>
      <c r="J49" s="3"/>
      <c r="K49" s="3"/>
      <c r="L49" s="3"/>
      <c r="M49" s="3"/>
      <c r="N49" s="3"/>
      <c r="O49" s="3"/>
      <c r="P49" s="88"/>
      <c r="Q49" s="3"/>
      <c r="R49" s="3"/>
    </row>
    <row r="50" spans="2:18" x14ac:dyDescent="0.4">
      <c r="B50" s="3"/>
      <c r="C50" s="115"/>
      <c r="D50" s="88"/>
      <c r="E50" s="3"/>
      <c r="F50" s="3"/>
      <c r="G50" s="3"/>
      <c r="H50" s="3"/>
      <c r="I50" s="3"/>
      <c r="J50" s="3"/>
      <c r="K50" s="3"/>
      <c r="L50" s="3"/>
      <c r="M50" s="3"/>
      <c r="N50" s="88"/>
      <c r="O50" s="3"/>
      <c r="P50" s="3"/>
      <c r="Q50" s="3"/>
      <c r="R50" s="3"/>
    </row>
    <row r="51" spans="2:18" x14ac:dyDescent="0.4">
      <c r="B51" s="3"/>
      <c r="C51" s="88"/>
      <c r="D51" s="3"/>
      <c r="E51" s="3"/>
      <c r="F51" s="3"/>
      <c r="G51" s="3"/>
      <c r="H51" s="3"/>
      <c r="I51" s="3"/>
      <c r="J51" s="3"/>
      <c r="K51" s="3"/>
      <c r="L51" s="3"/>
      <c r="M51" s="3"/>
      <c r="N51" s="88"/>
      <c r="O51" s="3"/>
      <c r="P51" s="3"/>
      <c r="Q51" s="3"/>
      <c r="R51" s="3"/>
    </row>
    <row r="52" spans="2:18" x14ac:dyDescent="0.4">
      <c r="B52" s="116"/>
      <c r="C52" s="3"/>
      <c r="D52" s="88"/>
      <c r="E52" s="88"/>
      <c r="F52" s="88"/>
      <c r="G52" s="3"/>
      <c r="H52" s="88"/>
      <c r="I52" s="3"/>
      <c r="J52" s="3"/>
      <c r="K52" s="3"/>
      <c r="L52" s="3"/>
      <c r="M52" s="3"/>
      <c r="N52" s="88"/>
      <c r="O52" s="3"/>
      <c r="P52" s="3"/>
      <c r="Q52" s="3"/>
      <c r="R52" s="3"/>
    </row>
    <row r="53" spans="2:18" x14ac:dyDescent="0.4">
      <c r="B53" s="117"/>
      <c r="C53" s="117"/>
      <c r="D53" s="117"/>
      <c r="E53" s="11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4">
      <c r="B55" s="3"/>
      <c r="C55" s="3"/>
      <c r="D55" s="3"/>
      <c r="E55" s="3"/>
      <c r="F55" s="88"/>
      <c r="G55" s="8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4">
      <c r="B56" s="1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mergeCells count="24">
    <mergeCell ref="B46:J46"/>
    <mergeCell ref="B47:J47"/>
    <mergeCell ref="AA5:AA6"/>
    <mergeCell ref="AB5:AB6"/>
    <mergeCell ref="AC5:AC6"/>
    <mergeCell ref="A9:AC9"/>
    <mergeCell ref="A22:AC22"/>
    <mergeCell ref="A33:AC33"/>
    <mergeCell ref="P5:Q6"/>
    <mergeCell ref="R5:S6"/>
    <mergeCell ref="T5:U6"/>
    <mergeCell ref="V5:V6"/>
    <mergeCell ref="W5:X6"/>
    <mergeCell ref="Y5:Z6"/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</mergeCells>
  <pageMargins left="0.23622047244094491" right="0.23622047244094491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G21" sqref="G21"/>
    </sheetView>
  </sheetViews>
  <sheetFormatPr defaultRowHeight="15" x14ac:dyDescent="0.25"/>
  <cols>
    <col min="1" max="1" width="9.140625" style="8"/>
    <col min="2" max="2" width="24.85546875" style="8" customWidth="1"/>
    <col min="3" max="3" width="19.140625" style="8" customWidth="1"/>
    <col min="4" max="4" width="20" style="8" customWidth="1"/>
    <col min="5" max="5" width="16.42578125" style="8" customWidth="1"/>
    <col min="6" max="6" width="13" style="8" customWidth="1"/>
    <col min="7" max="7" width="12.7109375" style="8" customWidth="1"/>
    <col min="8" max="8" width="19.5703125" style="8" bestFit="1" customWidth="1"/>
    <col min="9" max="9" width="19.42578125" style="8" bestFit="1" customWidth="1"/>
    <col min="10" max="10" width="15.42578125" style="8" bestFit="1" customWidth="1"/>
    <col min="11" max="11" width="20.5703125" style="8" customWidth="1"/>
    <col min="12" max="12" width="14.28515625" style="8" customWidth="1"/>
    <col min="13" max="14" width="21" style="8" customWidth="1"/>
    <col min="15" max="15" width="9.140625" style="8"/>
    <col min="16" max="16" width="13.5703125" style="8" bestFit="1" customWidth="1"/>
    <col min="17" max="17" width="9.140625" style="8"/>
    <col min="18" max="18" width="12.85546875" style="8" customWidth="1"/>
    <col min="19" max="16384" width="9.140625" style="8"/>
  </cols>
  <sheetData>
    <row r="1" spans="1:17" x14ac:dyDescent="0.25">
      <c r="G1" s="16"/>
    </row>
    <row r="2" spans="1:17" ht="18.75" x14ac:dyDescent="0.3">
      <c r="A2" s="174"/>
      <c r="B2" s="174"/>
      <c r="C2" s="174" t="s">
        <v>90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7" ht="18.7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ht="56.25" x14ac:dyDescent="0.3">
      <c r="A4" s="225" t="s">
        <v>50</v>
      </c>
      <c r="B4" s="225" t="s">
        <v>91</v>
      </c>
      <c r="C4" s="61" t="s">
        <v>92</v>
      </c>
      <c r="D4" s="62" t="s">
        <v>93</v>
      </c>
      <c r="E4" s="227" t="s">
        <v>94</v>
      </c>
      <c r="F4" s="227"/>
      <c r="G4" s="227"/>
      <c r="H4" s="227"/>
      <c r="I4" s="227"/>
      <c r="J4" s="227" t="s">
        <v>61</v>
      </c>
      <c r="K4" s="227"/>
      <c r="L4" s="227"/>
      <c r="M4" s="227"/>
      <c r="N4" s="227"/>
      <c r="O4" s="9"/>
    </row>
    <row r="5" spans="1:17" ht="18.75" x14ac:dyDescent="0.3">
      <c r="A5" s="226"/>
      <c r="B5" s="226"/>
      <c r="C5" s="63" t="s">
        <v>95</v>
      </c>
      <c r="D5" s="63" t="s">
        <v>96</v>
      </c>
      <c r="E5" s="63" t="s">
        <v>97</v>
      </c>
      <c r="F5" s="63" t="s">
        <v>98</v>
      </c>
      <c r="G5" s="63" t="s">
        <v>99</v>
      </c>
      <c r="H5" s="63" t="s">
        <v>100</v>
      </c>
      <c r="I5" s="63" t="s">
        <v>101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9"/>
    </row>
    <row r="6" spans="1:17" ht="18.75" x14ac:dyDescent="0.3">
      <c r="A6" s="229">
        <v>2020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1"/>
      <c r="O6" s="9"/>
    </row>
    <row r="7" spans="1:17" ht="18.75" x14ac:dyDescent="0.3">
      <c r="A7" s="64">
        <v>1</v>
      </c>
      <c r="B7" s="64" t="s">
        <v>102</v>
      </c>
      <c r="C7" s="20">
        <f>'Разд 1'!K31</f>
        <v>46928.800000000003</v>
      </c>
      <c r="D7" s="21">
        <f>'Разд 1'!N31</f>
        <v>958</v>
      </c>
      <c r="E7" s="65">
        <v>0</v>
      </c>
      <c r="F7" s="65">
        <v>0</v>
      </c>
      <c r="G7" s="65">
        <v>0</v>
      </c>
      <c r="H7" s="20">
        <f>'Разд 1'!O31</f>
        <v>80441664.019999996</v>
      </c>
      <c r="I7" s="20">
        <f>H7</f>
        <v>80441664.019999996</v>
      </c>
      <c r="J7" s="65">
        <v>0</v>
      </c>
      <c r="K7" s="65">
        <v>0</v>
      </c>
      <c r="L7" s="65">
        <v>0</v>
      </c>
      <c r="M7" s="20">
        <f>H7</f>
        <v>80441664.019999996</v>
      </c>
      <c r="N7" s="20">
        <f>M7</f>
        <v>80441664.019999996</v>
      </c>
      <c r="O7" s="9"/>
      <c r="P7" s="24"/>
    </row>
    <row r="8" spans="1:17" ht="18.75" x14ac:dyDescent="0.3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  <c r="O8" s="9"/>
    </row>
    <row r="9" spans="1:17" ht="18.75" x14ac:dyDescent="0.3">
      <c r="A9" s="235">
        <v>2021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9"/>
      <c r="P9" s="24"/>
    </row>
    <row r="10" spans="1:17" ht="18.75" x14ac:dyDescent="0.3">
      <c r="A10" s="19">
        <v>1</v>
      </c>
      <c r="B10" s="19" t="s">
        <v>102</v>
      </c>
      <c r="C10" s="20">
        <f>'Разд 1'!K42</f>
        <v>44631.15</v>
      </c>
      <c r="D10" s="21">
        <f>'Разд 1'!N42</f>
        <v>898</v>
      </c>
      <c r="E10" s="65">
        <v>0</v>
      </c>
      <c r="F10" s="65">
        <v>0</v>
      </c>
      <c r="G10" s="65">
        <v>0</v>
      </c>
      <c r="H10" s="20">
        <f>'Разд 1'!O42</f>
        <v>82727199.659999996</v>
      </c>
      <c r="I10" s="20">
        <f>'Разд 1'!O42</f>
        <v>82727199.659999996</v>
      </c>
      <c r="J10" s="66" t="s">
        <v>112</v>
      </c>
      <c r="K10" s="66" t="s">
        <v>112</v>
      </c>
      <c r="L10" s="66" t="s">
        <v>112</v>
      </c>
      <c r="M10" s="67">
        <f>H10</f>
        <v>82727199.659999996</v>
      </c>
      <c r="N10" s="67">
        <f>I10</f>
        <v>82727199.659999996</v>
      </c>
      <c r="O10" s="9"/>
      <c r="P10" s="24"/>
    </row>
    <row r="11" spans="1:17" ht="18.75" x14ac:dyDescent="0.3">
      <c r="A11" s="68"/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8"/>
      <c r="M11" s="70"/>
      <c r="N11" s="71"/>
      <c r="O11" s="9"/>
      <c r="P11" s="24"/>
    </row>
    <row r="12" spans="1:17" ht="18.75" x14ac:dyDescent="0.3">
      <c r="A12" s="235">
        <v>2022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9"/>
    </row>
    <row r="13" spans="1:17" ht="18.75" x14ac:dyDescent="0.3">
      <c r="A13" s="19">
        <v>1</v>
      </c>
      <c r="B13" s="19" t="s">
        <v>102</v>
      </c>
      <c r="C13" s="153">
        <f>'Разд 1'!K55</f>
        <v>41793.199999999997</v>
      </c>
      <c r="D13" s="21">
        <f>'Разд 1'!N55</f>
        <v>937</v>
      </c>
      <c r="E13" s="65">
        <v>0</v>
      </c>
      <c r="F13" s="65">
        <v>0</v>
      </c>
      <c r="G13" s="65">
        <v>0</v>
      </c>
      <c r="H13" s="20">
        <f>'Разд 1'!S55</f>
        <v>92774412.54084</v>
      </c>
      <c r="I13" s="20">
        <f>H13</f>
        <v>92774412.54084</v>
      </c>
      <c r="J13" s="66" t="s">
        <v>112</v>
      </c>
      <c r="K13" s="66" t="s">
        <v>112</v>
      </c>
      <c r="L13" s="66" t="s">
        <v>112</v>
      </c>
      <c r="M13" s="67">
        <f>H13</f>
        <v>92774412.54084</v>
      </c>
      <c r="N13" s="20">
        <f>M13</f>
        <v>92774412.54084</v>
      </c>
      <c r="O13" s="9"/>
      <c r="P13" s="24"/>
    </row>
    <row r="14" spans="1:17" ht="18.75" x14ac:dyDescent="0.3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9"/>
    </row>
    <row r="15" spans="1:17" ht="18.75" x14ac:dyDescent="0.3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9"/>
    </row>
    <row r="16" spans="1:17" ht="18.75" x14ac:dyDescent="0.3">
      <c r="A16" s="72"/>
      <c r="B16" s="72"/>
      <c r="C16" s="73"/>
      <c r="D16" s="72"/>
      <c r="E16" s="72"/>
      <c r="F16" s="72"/>
      <c r="G16" s="72"/>
      <c r="H16" s="72"/>
      <c r="I16" s="72"/>
      <c r="J16" s="74"/>
      <c r="K16" s="75"/>
      <c r="L16" s="72"/>
      <c r="M16" s="72"/>
      <c r="N16" s="76"/>
      <c r="O16" s="77"/>
      <c r="P16" s="78"/>
      <c r="Q16" s="79"/>
    </row>
    <row r="17" spans="1:17" x14ac:dyDescent="0.25">
      <c r="A17" s="79"/>
      <c r="B17" s="79"/>
      <c r="C17" s="80"/>
      <c r="D17" s="79"/>
      <c r="E17" s="79"/>
      <c r="F17" s="79"/>
      <c r="G17" s="79"/>
      <c r="H17" s="79"/>
      <c r="I17" s="79"/>
      <c r="J17" s="79"/>
      <c r="K17" s="78"/>
      <c r="L17" s="79"/>
      <c r="M17" s="79"/>
      <c r="N17" s="79"/>
      <c r="O17" s="79"/>
      <c r="P17" s="79"/>
      <c r="Q17" s="79"/>
    </row>
    <row r="18" spans="1:17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81"/>
      <c r="L18" s="79"/>
      <c r="M18" s="79"/>
      <c r="N18" s="78"/>
      <c r="O18" s="79"/>
      <c r="P18" s="78"/>
      <c r="Q18" s="79"/>
    </row>
    <row r="19" spans="1:17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82"/>
      <c r="K19" s="79"/>
      <c r="L19" s="79"/>
      <c r="M19" s="82"/>
      <c r="N19" s="79"/>
      <c r="O19" s="79"/>
      <c r="P19" s="79"/>
      <c r="Q19" s="79"/>
    </row>
    <row r="20" spans="1:17" x14ac:dyDescent="0.25">
      <c r="A20" s="79"/>
      <c r="B20" s="238"/>
      <c r="C20" s="79"/>
      <c r="D20" s="78"/>
      <c r="E20" s="79"/>
      <c r="F20" s="83"/>
      <c r="G20" s="79"/>
      <c r="H20" s="79"/>
      <c r="I20" s="79"/>
      <c r="J20" s="79"/>
      <c r="K20" s="78"/>
      <c r="L20" s="79"/>
      <c r="M20" s="78"/>
      <c r="N20" s="79"/>
      <c r="O20" s="79"/>
      <c r="P20" s="79"/>
      <c r="Q20" s="79"/>
    </row>
    <row r="21" spans="1:17" x14ac:dyDescent="0.25">
      <c r="A21" s="79"/>
      <c r="B21" s="238"/>
      <c r="C21" s="79"/>
      <c r="D21" s="78"/>
      <c r="E21" s="78"/>
      <c r="F21" s="83"/>
      <c r="G21" s="79"/>
      <c r="H21" s="79"/>
      <c r="I21" s="79"/>
      <c r="J21" s="79"/>
      <c r="K21" s="79"/>
      <c r="L21" s="79"/>
      <c r="M21" s="78"/>
      <c r="N21" s="79"/>
      <c r="O21" s="79"/>
      <c r="P21" s="79"/>
      <c r="Q21" s="79"/>
    </row>
    <row r="22" spans="1:17" x14ac:dyDescent="0.25">
      <c r="A22" s="79"/>
      <c r="B22" s="238"/>
      <c r="C22" s="79"/>
      <c r="D22" s="78"/>
      <c r="E22" s="78"/>
      <c r="F22" s="83"/>
      <c r="G22" s="79"/>
      <c r="H22" s="79"/>
      <c r="I22" s="79"/>
      <c r="J22" s="79"/>
      <c r="K22" s="79"/>
      <c r="L22" s="79"/>
      <c r="M22" s="78"/>
      <c r="N22" s="79"/>
      <c r="O22" s="79"/>
      <c r="P22" s="79"/>
      <c r="Q22" s="79"/>
    </row>
    <row r="23" spans="1:17" x14ac:dyDescent="0.25">
      <c r="A23" s="79"/>
      <c r="B23" s="238"/>
      <c r="C23" s="79"/>
      <c r="D23" s="78"/>
      <c r="E23" s="78"/>
      <c r="F23" s="83"/>
      <c r="G23" s="79"/>
      <c r="H23" s="79"/>
      <c r="I23" s="79"/>
      <c r="J23" s="79"/>
      <c r="K23" s="79"/>
      <c r="L23" s="79"/>
      <c r="M23" s="78"/>
      <c r="N23" s="79"/>
      <c r="O23" s="79"/>
      <c r="P23" s="79"/>
      <c r="Q23" s="79"/>
    </row>
    <row r="24" spans="1:17" x14ac:dyDescent="0.25">
      <c r="A24" s="79"/>
      <c r="B24" s="79"/>
      <c r="C24" s="79"/>
      <c r="D24" s="228"/>
      <c r="E24" s="228"/>
      <c r="F24" s="83"/>
      <c r="G24" s="79"/>
      <c r="H24" s="79"/>
      <c r="I24" s="79"/>
      <c r="J24" s="79"/>
      <c r="K24" s="79"/>
      <c r="L24" s="79"/>
      <c r="M24" s="78"/>
      <c r="N24" s="79"/>
      <c r="O24" s="79"/>
      <c r="P24" s="79"/>
      <c r="Q24" s="79"/>
    </row>
    <row r="25" spans="1:17" x14ac:dyDescent="0.25">
      <c r="A25" s="79"/>
      <c r="B25" s="79"/>
      <c r="C25" s="79"/>
      <c r="D25" s="228"/>
      <c r="E25" s="228"/>
      <c r="F25" s="83"/>
      <c r="G25" s="79"/>
      <c r="H25" s="79"/>
      <c r="I25" s="79"/>
      <c r="J25" s="79"/>
      <c r="K25" s="79"/>
      <c r="L25" s="79"/>
      <c r="M25" s="78"/>
      <c r="N25" s="79"/>
      <c r="O25" s="79"/>
      <c r="P25" s="79"/>
      <c r="Q25" s="79"/>
    </row>
    <row r="26" spans="1:17" x14ac:dyDescent="0.25">
      <c r="A26" s="79"/>
      <c r="B26" s="238"/>
      <c r="C26" s="79"/>
      <c r="D26" s="78"/>
      <c r="E26" s="78"/>
      <c r="F26" s="83"/>
      <c r="G26" s="79"/>
      <c r="H26" s="79"/>
      <c r="I26" s="79"/>
      <c r="J26" s="79"/>
      <c r="K26" s="79"/>
      <c r="L26" s="79"/>
      <c r="M26" s="78"/>
      <c r="N26" s="79"/>
      <c r="O26" s="79"/>
      <c r="P26" s="79"/>
      <c r="Q26" s="79"/>
    </row>
    <row r="27" spans="1:17" x14ac:dyDescent="0.25">
      <c r="A27" s="79"/>
      <c r="B27" s="238"/>
      <c r="C27" s="79"/>
      <c r="D27" s="78"/>
      <c r="E27" s="78"/>
      <c r="F27" s="83"/>
      <c r="G27" s="79"/>
      <c r="H27" s="79"/>
      <c r="I27" s="79"/>
      <c r="J27" s="79"/>
      <c r="K27" s="79"/>
      <c r="L27" s="79"/>
      <c r="M27" s="78"/>
      <c r="N27" s="79"/>
      <c r="O27" s="79"/>
      <c r="P27" s="79"/>
      <c r="Q27" s="79"/>
    </row>
    <row r="28" spans="1:17" x14ac:dyDescent="0.25">
      <c r="A28" s="79"/>
      <c r="B28" s="238"/>
      <c r="C28" s="79"/>
      <c r="D28" s="78"/>
      <c r="E28" s="78"/>
      <c r="F28" s="83"/>
      <c r="G28" s="79"/>
      <c r="H28" s="79"/>
      <c r="I28" s="79"/>
      <c r="J28" s="78"/>
      <c r="K28" s="84"/>
      <c r="L28" s="79"/>
      <c r="M28" s="78"/>
      <c r="N28" s="79"/>
      <c r="O28" s="79"/>
      <c r="P28" s="79"/>
      <c r="Q28" s="79"/>
    </row>
    <row r="29" spans="1:17" x14ac:dyDescent="0.25">
      <c r="A29" s="79"/>
      <c r="B29" s="79"/>
      <c r="C29" s="79"/>
      <c r="D29" s="228"/>
      <c r="E29" s="228"/>
      <c r="F29" s="83"/>
      <c r="G29" s="79"/>
      <c r="H29" s="79"/>
      <c r="I29" s="79"/>
      <c r="J29" s="79"/>
      <c r="K29" s="79"/>
      <c r="L29" s="79"/>
      <c r="M29" s="78"/>
      <c r="N29" s="79"/>
      <c r="O29" s="79"/>
      <c r="P29" s="79"/>
      <c r="Q29" s="79"/>
    </row>
    <row r="30" spans="1:17" x14ac:dyDescent="0.25">
      <c r="A30" s="79"/>
      <c r="B30" s="79"/>
      <c r="C30" s="79"/>
      <c r="D30" s="78"/>
      <c r="E30" s="78"/>
      <c r="F30" s="83"/>
      <c r="G30" s="79"/>
      <c r="H30" s="79"/>
      <c r="I30" s="79"/>
      <c r="J30" s="79"/>
      <c r="K30" s="84"/>
      <c r="L30" s="239"/>
      <c r="M30" s="78"/>
      <c r="N30" s="79"/>
      <c r="O30" s="79"/>
      <c r="P30" s="79"/>
      <c r="Q30" s="79"/>
    </row>
    <row r="31" spans="1:17" x14ac:dyDescent="0.25">
      <c r="A31" s="79"/>
      <c r="B31" s="79"/>
      <c r="C31" s="79"/>
      <c r="D31" s="78"/>
      <c r="E31" s="78"/>
      <c r="F31" s="83"/>
      <c r="G31" s="79"/>
      <c r="H31" s="79"/>
      <c r="I31" s="79"/>
      <c r="J31" s="79"/>
      <c r="K31" s="84"/>
      <c r="L31" s="239"/>
      <c r="M31" s="78"/>
      <c r="N31" s="79"/>
      <c r="O31" s="79"/>
      <c r="P31" s="79"/>
      <c r="Q31" s="79"/>
    </row>
    <row r="32" spans="1:17" x14ac:dyDescent="0.25">
      <c r="A32" s="79"/>
      <c r="B32" s="238"/>
      <c r="C32" s="79"/>
      <c r="D32" s="78"/>
      <c r="E32" s="78"/>
      <c r="F32" s="83"/>
      <c r="G32" s="79"/>
      <c r="H32" s="79"/>
      <c r="I32" s="79"/>
      <c r="J32" s="79"/>
      <c r="K32" s="79"/>
      <c r="L32" s="79"/>
      <c r="M32" s="78"/>
      <c r="N32" s="79"/>
      <c r="O32" s="79"/>
      <c r="P32" s="79"/>
      <c r="Q32" s="79"/>
    </row>
    <row r="33" spans="1:17" x14ac:dyDescent="0.25">
      <c r="A33" s="79"/>
      <c r="B33" s="238"/>
      <c r="C33" s="79"/>
      <c r="D33" s="78"/>
      <c r="E33" s="78"/>
      <c r="F33" s="83"/>
      <c r="G33" s="79"/>
      <c r="H33" s="79"/>
      <c r="I33" s="78"/>
      <c r="J33" s="79"/>
      <c r="K33" s="79"/>
      <c r="L33" s="79"/>
      <c r="M33" s="79"/>
      <c r="N33" s="79"/>
      <c r="O33" s="79"/>
      <c r="P33" s="79"/>
      <c r="Q33" s="79"/>
    </row>
    <row r="34" spans="1:17" x14ac:dyDescent="0.25">
      <c r="A34" s="79"/>
      <c r="B34" s="238"/>
      <c r="C34" s="79"/>
      <c r="D34" s="78"/>
      <c r="E34" s="78"/>
      <c r="F34" s="83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25">
      <c r="A35" s="79"/>
      <c r="B35" s="238"/>
      <c r="C35" s="79"/>
      <c r="D35" s="78"/>
      <c r="E35" s="78"/>
      <c r="F35" s="83"/>
      <c r="G35" s="79"/>
      <c r="H35" s="79"/>
      <c r="I35" s="78"/>
      <c r="J35" s="79"/>
      <c r="K35" s="79"/>
      <c r="L35" s="79"/>
      <c r="M35" s="79"/>
      <c r="N35" s="79"/>
      <c r="O35" s="79"/>
      <c r="P35" s="79"/>
      <c r="Q35" s="79"/>
    </row>
    <row r="36" spans="1:17" x14ac:dyDescent="0.25">
      <c r="A36" s="79"/>
      <c r="B36" s="79"/>
      <c r="C36" s="79"/>
      <c r="D36" s="228"/>
      <c r="E36" s="228"/>
      <c r="F36" s="83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x14ac:dyDescent="0.25">
      <c r="A37" s="79"/>
      <c r="B37" s="238"/>
      <c r="C37" s="79"/>
      <c r="D37" s="78"/>
      <c r="E37" s="78"/>
      <c r="F37" s="83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x14ac:dyDescent="0.25">
      <c r="A38" s="79"/>
      <c r="B38" s="238"/>
      <c r="C38" s="79"/>
      <c r="D38" s="78"/>
      <c r="E38" s="78"/>
      <c r="F38" s="83"/>
      <c r="G38" s="79"/>
      <c r="H38" s="79"/>
      <c r="I38" s="78"/>
      <c r="J38" s="78"/>
      <c r="K38" s="79"/>
      <c r="L38" s="79"/>
      <c r="M38" s="79"/>
      <c r="N38" s="79"/>
      <c r="O38" s="79"/>
      <c r="P38" s="79"/>
      <c r="Q38" s="79"/>
    </row>
    <row r="39" spans="1:17" x14ac:dyDescent="0.25">
      <c r="A39" s="79"/>
      <c r="B39" s="238"/>
      <c r="C39" s="79"/>
      <c r="D39" s="78"/>
      <c r="E39" s="78"/>
      <c r="F39" s="83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x14ac:dyDescent="0.25">
      <c r="A40" s="79"/>
      <c r="B40" s="238"/>
      <c r="C40" s="79"/>
      <c r="D40" s="78"/>
      <c r="E40" s="78"/>
      <c r="F40" s="83"/>
      <c r="G40" s="79"/>
      <c r="H40" s="79"/>
      <c r="I40" s="78"/>
      <c r="J40" s="78"/>
      <c r="K40" s="79"/>
      <c r="L40" s="79"/>
      <c r="M40" s="79"/>
      <c r="N40" s="79"/>
      <c r="O40" s="79"/>
      <c r="P40" s="79"/>
      <c r="Q40" s="79"/>
    </row>
    <row r="41" spans="1:17" x14ac:dyDescent="0.25">
      <c r="A41" s="79"/>
      <c r="B41" s="238"/>
      <c r="C41" s="79"/>
      <c r="D41" s="78"/>
      <c r="E41" s="78"/>
      <c r="F41" s="83"/>
      <c r="G41" s="79"/>
      <c r="H41" s="79"/>
      <c r="I41" s="79"/>
      <c r="J41" s="78"/>
      <c r="K41" s="79"/>
      <c r="L41" s="79"/>
      <c r="M41" s="79"/>
      <c r="N41" s="79"/>
      <c r="O41" s="79"/>
      <c r="P41" s="79"/>
      <c r="Q41" s="79"/>
    </row>
    <row r="42" spans="1:17" x14ac:dyDescent="0.25">
      <c r="A42" s="79"/>
      <c r="B42" s="238"/>
      <c r="C42" s="79"/>
      <c r="D42" s="78"/>
      <c r="E42" s="78"/>
      <c r="F42" s="83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x14ac:dyDescent="0.25">
      <c r="A43" s="79"/>
      <c r="B43" s="238"/>
      <c r="C43" s="79"/>
      <c r="D43" s="78"/>
      <c r="E43" s="78"/>
      <c r="F43" s="83"/>
      <c r="G43" s="79"/>
      <c r="H43" s="79"/>
      <c r="I43" s="78"/>
      <c r="J43" s="78"/>
      <c r="K43" s="79"/>
      <c r="L43" s="79"/>
      <c r="M43" s="79"/>
      <c r="N43" s="79"/>
      <c r="O43" s="79"/>
      <c r="P43" s="79"/>
      <c r="Q43" s="79"/>
    </row>
    <row r="44" spans="1:17" x14ac:dyDescent="0.25">
      <c r="A44" s="79"/>
      <c r="B44" s="238"/>
      <c r="C44" s="79"/>
      <c r="D44" s="78"/>
      <c r="E44" s="78"/>
      <c r="F44" s="83"/>
      <c r="G44" s="79"/>
      <c r="H44" s="79"/>
      <c r="I44" s="78"/>
      <c r="J44" s="78"/>
      <c r="K44" s="79"/>
      <c r="L44" s="79"/>
      <c r="M44" s="79"/>
      <c r="N44" s="79"/>
      <c r="O44" s="79"/>
      <c r="P44" s="79"/>
      <c r="Q44" s="79"/>
    </row>
    <row r="45" spans="1:17" x14ac:dyDescent="0.25">
      <c r="A45" s="79"/>
      <c r="B45" s="238"/>
      <c r="C45" s="79"/>
      <c r="D45" s="78"/>
      <c r="E45" s="78"/>
      <c r="F45" s="83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25">
      <c r="A46" s="79"/>
      <c r="B46" s="238"/>
      <c r="C46" s="79"/>
      <c r="D46" s="78"/>
      <c r="E46" s="78"/>
      <c r="F46" s="83"/>
      <c r="G46" s="79"/>
      <c r="H46" s="79"/>
      <c r="I46" s="78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79"/>
      <c r="B47" s="79"/>
      <c r="C47" s="79"/>
      <c r="D47" s="79"/>
      <c r="E47" s="79"/>
      <c r="F47" s="79"/>
      <c r="G47" s="79"/>
      <c r="H47" s="79"/>
      <c r="I47" s="78"/>
      <c r="J47" s="78"/>
      <c r="K47" s="78"/>
      <c r="L47" s="79"/>
      <c r="M47" s="79"/>
      <c r="N47" s="79"/>
      <c r="O47" s="79"/>
      <c r="P47" s="79"/>
      <c r="Q47" s="79"/>
    </row>
    <row r="48" spans="1:17" x14ac:dyDescent="0.25">
      <c r="A48" s="79"/>
      <c r="B48" s="79"/>
      <c r="C48" s="7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x14ac:dyDescent="0.25">
      <c r="A49" s="79"/>
      <c r="B49" s="79"/>
      <c r="C49" s="78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1:17" x14ac:dyDescent="0.25">
      <c r="A50" s="79"/>
      <c r="B50" s="79"/>
      <c r="C50" s="78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x14ac:dyDescent="0.25">
      <c r="A51" s="79"/>
      <c r="B51" s="79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7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</sheetData>
  <mergeCells count="26">
    <mergeCell ref="B42:B44"/>
    <mergeCell ref="B45:B46"/>
    <mergeCell ref="L30:L31"/>
    <mergeCell ref="B32:B33"/>
    <mergeCell ref="B34:B35"/>
    <mergeCell ref="D36:E36"/>
    <mergeCell ref="B37:B38"/>
    <mergeCell ref="B39:B41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A2:B2"/>
    <mergeCell ref="C2:O2"/>
    <mergeCell ref="A4:A5"/>
    <mergeCell ref="B4:B5"/>
    <mergeCell ref="E4:I4"/>
    <mergeCell ref="J4:N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2022-04-21T11:36:55Z</cp:lastPrinted>
  <dcterms:created xsi:type="dcterms:W3CDTF">2019-06-04T06:21:32Z</dcterms:created>
  <dcterms:modified xsi:type="dcterms:W3CDTF">2022-04-22T11:05:31Z</dcterms:modified>
</cp:coreProperties>
</file>