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ФОРМА1" sheetId="1" r:id="rId1"/>
    <sheet name="ФОРМА2" sheetId="2" r:id="rId2"/>
    <sheet name="Лист3" sheetId="3" r:id="rId3"/>
  </sheets>
  <calcPr calcId="162913" fullPrecision="0"/>
</workbook>
</file>

<file path=xl/calcChain.xml><?xml version="1.0" encoding="utf-8"?>
<calcChain xmlns="http://schemas.openxmlformats.org/spreadsheetml/2006/main">
  <c r="C30" i="2" l="1"/>
  <c r="AB30" i="2" s="1"/>
  <c r="P46" i="2" l="1"/>
  <c r="C45" i="2"/>
  <c r="Z45" i="2" s="1"/>
  <c r="C44" i="2"/>
  <c r="Z44" i="2" s="1"/>
  <c r="C43" i="2"/>
  <c r="AB43" i="2" s="1"/>
  <c r="W42" i="2"/>
  <c r="C42" i="2" s="1"/>
  <c r="AB42" i="2" s="1"/>
  <c r="W41" i="2"/>
  <c r="C41" i="2" s="1"/>
  <c r="AB41" i="2" s="1"/>
  <c r="C40" i="2"/>
  <c r="Z40" i="2" s="1"/>
  <c r="S39" i="2"/>
  <c r="R39" i="2"/>
  <c r="Q39" i="2"/>
  <c r="H39" i="2"/>
  <c r="G39" i="2"/>
  <c r="D39" i="2"/>
  <c r="W39" i="2" l="1"/>
  <c r="C39" i="2" s="1"/>
  <c r="AB39" i="2" s="1"/>
  <c r="Y46" i="2" l="1"/>
  <c r="K22" i="2" l="1"/>
  <c r="F22" i="2"/>
  <c r="C22" i="2" l="1"/>
  <c r="AB22" i="2" s="1"/>
  <c r="R32" i="2"/>
  <c r="C32" i="2" s="1"/>
  <c r="AB32" i="2" s="1"/>
  <c r="K16" i="2" l="1"/>
  <c r="F16" i="2"/>
  <c r="C16" i="2" l="1"/>
  <c r="AB16" i="2" s="1"/>
  <c r="AC46" i="2"/>
  <c r="AA46" i="2"/>
  <c r="X46" i="2"/>
  <c r="W46" i="2"/>
  <c r="V46" i="2"/>
  <c r="U46" i="2"/>
  <c r="T46" i="2"/>
  <c r="S46" i="2"/>
  <c r="R46" i="2"/>
  <c r="Q46" i="2"/>
  <c r="O46" i="2"/>
  <c r="N46" i="2"/>
  <c r="M46" i="2"/>
  <c r="L46" i="2"/>
  <c r="K46" i="2"/>
  <c r="J46" i="2"/>
  <c r="I46" i="2"/>
  <c r="H46" i="2"/>
  <c r="G46" i="2"/>
  <c r="F46" i="2"/>
  <c r="E46" i="2"/>
  <c r="D46" i="2"/>
  <c r="AC37" i="2"/>
  <c r="AA37" i="2"/>
  <c r="Y37" i="2"/>
  <c r="X37" i="2"/>
  <c r="S37" i="2"/>
  <c r="Q37" i="2"/>
  <c r="O37" i="2"/>
  <c r="N37" i="2"/>
  <c r="M37" i="2"/>
  <c r="L37" i="2"/>
  <c r="K37" i="2"/>
  <c r="J37" i="2"/>
  <c r="I37" i="2"/>
  <c r="H37" i="2"/>
  <c r="G37" i="2"/>
  <c r="F37" i="2"/>
  <c r="E37" i="2"/>
  <c r="D37" i="2"/>
  <c r="C36" i="2"/>
  <c r="AB36" i="2" s="1"/>
  <c r="C35" i="2"/>
  <c r="AB35" i="2" s="1"/>
  <c r="C34" i="2"/>
  <c r="AB34" i="2" s="1"/>
  <c r="C33" i="2"/>
  <c r="AB33" i="2" s="1"/>
  <c r="C31" i="2"/>
  <c r="Z31" i="2" s="1"/>
  <c r="P29" i="2"/>
  <c r="W29" i="2" s="1"/>
  <c r="C29" i="2" s="1"/>
  <c r="AB29" i="2" s="1"/>
  <c r="V28" i="2"/>
  <c r="V37" i="2" s="1"/>
  <c r="P27" i="2"/>
  <c r="R26" i="2"/>
  <c r="R37" i="2" s="1"/>
  <c r="C25" i="2"/>
  <c r="Z25" i="2" s="1"/>
  <c r="AC23" i="2"/>
  <c r="AA23" i="2"/>
  <c r="Y23" i="2"/>
  <c r="X23" i="2"/>
  <c r="V23" i="2"/>
  <c r="U23" i="2"/>
  <c r="T23" i="2"/>
  <c r="R23" i="2"/>
  <c r="P23" i="2"/>
  <c r="O23" i="2"/>
  <c r="N23" i="2"/>
  <c r="M23" i="2"/>
  <c r="L23" i="2"/>
  <c r="J23" i="2"/>
  <c r="F23" i="2"/>
  <c r="E23" i="2"/>
  <c r="E11" i="2" s="1"/>
  <c r="K21" i="2"/>
  <c r="C21" i="2" s="1"/>
  <c r="AB21" i="2" s="1"/>
  <c r="K20" i="2"/>
  <c r="C20" i="2" s="1"/>
  <c r="AB20" i="2" s="1"/>
  <c r="K19" i="2"/>
  <c r="C19" i="2" s="1"/>
  <c r="AB19" i="2" s="1"/>
  <c r="K18" i="2"/>
  <c r="C18" i="2" s="1"/>
  <c r="AB18" i="2" s="1"/>
  <c r="K17" i="2"/>
  <c r="C17" i="2" s="1"/>
  <c r="AB17" i="2" s="1"/>
  <c r="C15" i="2"/>
  <c r="Z15" i="2" s="1"/>
  <c r="Z23" i="2" s="1"/>
  <c r="S14" i="2"/>
  <c r="S23" i="2" s="1"/>
  <c r="Q14" i="2"/>
  <c r="Q23" i="2" s="1"/>
  <c r="I14" i="2"/>
  <c r="I23" i="2" s="1"/>
  <c r="H14" i="2"/>
  <c r="H23" i="2" s="1"/>
  <c r="G14" i="2"/>
  <c r="G23" i="2" s="1"/>
  <c r="D14" i="2"/>
  <c r="D23" i="2" s="1"/>
  <c r="A25" i="2"/>
  <c r="A26" i="2" s="1"/>
  <c r="A27" i="2" s="1"/>
  <c r="A28" i="2" s="1"/>
  <c r="A29" i="2" s="1"/>
  <c r="A30" i="2" s="1"/>
  <c r="A31" i="2" s="1"/>
  <c r="A35" i="2" s="1"/>
  <c r="A36" i="2" s="1"/>
  <c r="C13" i="2"/>
  <c r="AB13" i="2" s="1"/>
  <c r="C28" i="2" l="1"/>
  <c r="Z28" i="2" s="1"/>
  <c r="Z37" i="2"/>
  <c r="Z46" i="2"/>
  <c r="F11" i="2"/>
  <c r="AB46" i="2"/>
  <c r="W26" i="2"/>
  <c r="C26" i="2" s="1"/>
  <c r="AB26" i="2" s="1"/>
  <c r="P37" i="2"/>
  <c r="W27" i="2"/>
  <c r="C27" i="2" s="1"/>
  <c r="AB27" i="2" s="1"/>
  <c r="W14" i="2"/>
  <c r="W23" i="2" s="1"/>
  <c r="K23" i="2"/>
  <c r="C14" i="2" l="1"/>
  <c r="C23" i="2" s="1"/>
  <c r="C46" i="2"/>
  <c r="W37" i="2"/>
  <c r="AB37" i="2"/>
  <c r="C37" i="2"/>
  <c r="AB14" i="2" l="1"/>
  <c r="AB23" i="2" s="1"/>
  <c r="J23" i="1"/>
  <c r="I23" i="1"/>
  <c r="J46" i="1"/>
  <c r="I46" i="1"/>
  <c r="J37" i="1"/>
  <c r="I37" i="1"/>
  <c r="V11" i="2" l="1"/>
  <c r="K11" i="2"/>
  <c r="J11" i="1" l="1"/>
  <c r="H11" i="2" l="1"/>
  <c r="P11" i="2"/>
  <c r="Q11" i="2"/>
  <c r="G11" i="2"/>
  <c r="J11" i="2"/>
  <c r="I11" i="2"/>
  <c r="S11" i="2"/>
  <c r="L11" i="2"/>
  <c r="D11" i="2" l="1"/>
  <c r="C11" i="2"/>
  <c r="I11" i="1" l="1"/>
  <c r="AB11" i="2" l="1"/>
  <c r="R11" i="2" l="1"/>
  <c r="W11" i="2"/>
  <c r="Z11" i="2"/>
</calcChain>
</file>

<file path=xl/sharedStrings.xml><?xml version="1.0" encoding="utf-8"?>
<sst xmlns="http://schemas.openxmlformats.org/spreadsheetml/2006/main" count="278" uniqueCount="113">
  <si>
    <r>
      <t>Форма</t>
    </r>
    <r>
      <rPr>
        <b/>
        <sz val="14"/>
        <color rgb="FFFFFFFF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1</t>
    </r>
  </si>
  <si>
    <t>№ п/п</t>
  </si>
  <si>
    <t>Адрес МКД</t>
  </si>
  <si>
    <t>Год ввода в эксплуатацию</t>
  </si>
  <si>
    <t>Объекты культурного наследия</t>
  </si>
  <si>
    <t>Количество этажей в МКД</t>
  </si>
  <si>
    <t>чел.</t>
  </si>
  <si>
    <t>Х</t>
  </si>
  <si>
    <t>РО</t>
  </si>
  <si>
    <t>кирпич</t>
  </si>
  <si>
    <t>г. Кировск, ул. Хибиногорская, д. 33</t>
  </si>
  <si>
    <t>Итого по муниципальному образованию на 2023 год:</t>
  </si>
  <si>
    <t>с мягким наплавляемым покрытием</t>
  </si>
  <si>
    <t>скатная</t>
  </si>
  <si>
    <t>Итого по муниципальному образованию на 2024 год:</t>
  </si>
  <si>
    <t>г. Кировск, ул. Кирова, д. 30</t>
  </si>
  <si>
    <t>г. Кировск, ул. Кирова, д. 36</t>
  </si>
  <si>
    <t>г. Кировск, пр. Ленина, д. 5а</t>
  </si>
  <si>
    <t>г. Кировск, пр. Ленина, д. 9а</t>
  </si>
  <si>
    <t>4-5</t>
  </si>
  <si>
    <t>Итого по муниципальному образованию на 2025 год:</t>
  </si>
  <si>
    <t>г. Кировск, пр. Ленина, д. 19</t>
  </si>
  <si>
    <t>г. Кировск, пр. Ленина, д. 23а</t>
  </si>
  <si>
    <t>г. Кировск, ул. Кирова, д. 17</t>
  </si>
  <si>
    <t xml:space="preserve">кирпич </t>
  </si>
  <si>
    <t>г. Кировск, ул. Мира, д. 14</t>
  </si>
  <si>
    <t>-</t>
  </si>
  <si>
    <t>г. Кировск, ул. Хибиногорская, д. 30</t>
  </si>
  <si>
    <t>1958-1960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</si>
  <si>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округа город Кировск Мурманской области, на 2023-2025 годы</t>
  </si>
  <si>
    <t>АДРЕСНЫЙ ПЕРЕЧЕНЬ МНОГОКВАРТИРНЫХ ДОМОВ</t>
  </si>
  <si>
    <t>Способ формирования фонда капитального ремонта*</t>
  </si>
  <si>
    <t>Тип крыши**</t>
  </si>
  <si>
    <t>Материал стен***</t>
  </si>
  <si>
    <t>Общая площадь МКД****</t>
  </si>
  <si>
    <t>кв. м</t>
  </si>
  <si>
    <t>Количество жителей, проживающих в МКД на дату утверждения краткосрочного плана*****</t>
  </si>
  <si>
    <t>Итого по муниципальному округу на 2023-2025 годы:</t>
  </si>
  <si>
    <t>* - на счетах регионального оператора, на специпальном счете;</t>
  </si>
  <si>
    <t>** – скатная, с мягким наплавляемым покрытием;</t>
  </si>
  <si>
    <t>*** – кирпич, панель, дерево;</t>
  </si>
  <si>
    <t>**** – общая площадь помещений суммируется из площади жилых помещений и площади нежилых помещений. Под нежилыми помещениями понимаются помещения в жилых домах, предназначенные для торговых, бытовых и иных нужд;</t>
  </si>
  <si>
    <t>***** - заполняется на основании справки о регистрации по форме № 9</t>
  </si>
  <si>
    <t>х</t>
  </si>
  <si>
    <t>Форма 2</t>
  </si>
  <si>
    <t>ПЛАНИРУЕМЫЕ ВИДЫ РАБОТ (УСЛУГ) ПО КАЖДОМУ КОНТКРЕТНОМУ МНОГОКВАРТИРНОМУ ДОМУ</t>
  </si>
  <si>
    <t>Стоимость капитального ремонта</t>
  </si>
  <si>
    <t>Источники финансирования</t>
  </si>
  <si>
    <t>Плановый год начала работ</t>
  </si>
  <si>
    <t>Плановый год завершения работ</t>
  </si>
  <si>
    <t>Всего:</t>
  </si>
  <si>
    <t>Ремонт внутридомовых инженерных систем</t>
  </si>
  <si>
    <t>Ремонт или замена лифтового оборудования**</t>
  </si>
  <si>
    <t>Ремонт крыши***²²</t>
  </si>
  <si>
    <r>
      <t xml:space="preserve">Ремонт подвальных помещений, относящихся к общему имуществу в многоквартирном доме, 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в т.ч. ремонт отмостки.</t>
    </r>
  </si>
  <si>
    <t>Ремонт фасада****</t>
  </si>
  <si>
    <t>Ремонт фундамента, в т.ч. восстановление отмостки</t>
  </si>
  <si>
    <t>В том числе:</t>
  </si>
  <si>
    <t>Разработка проектной документации,включая оценку технического состояния МКД, инженерные изыскания, проведение экспертизы проектной документации*****</t>
  </si>
  <si>
    <t>Строительный контроль******</t>
  </si>
  <si>
    <t>Авторский надзор*******</t>
  </si>
  <si>
    <t>За счет средств федерального бюджета</t>
  </si>
  <si>
    <t>За счет средств областного бюджета</t>
  </si>
  <si>
    <t>За счет средств местного бюджета</t>
  </si>
  <si>
    <t>За счет средств собственников помещений в МКД</t>
  </si>
  <si>
    <t>Иные не запрещенные законом источники средств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</si>
  <si>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</si>
  <si>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</si>
  <si>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</si>
  <si>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</si>
  <si>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</si>
  <si>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</si>
  <si>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</si>
  <si>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</si>
  <si>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руб.</t>
  </si>
  <si>
    <t>ед.</t>
  </si>
  <si>
    <t>Итого по Муниципальному округу на 2023-2025 годы</t>
  </si>
  <si>
    <t>* – предельная стоимость работ, выполняемых за счет средств фонда капитального ремонта, формируемого на счете НКО «ФКР МО», рассчитывается в соответствии с предельной стоимостью работ, установленной постановлением Правительства Мурманской области от 31.03.2014 № 170-ПП.</t>
  </si>
  <si>
    <t>** – включая  ремонт лифтовых шахт, машинных и блочных помещений;</t>
  </si>
  <si>
    <t>*** – в том числе ремонт или замена системы водоотвода с заменой или восстановлением водосточных труб;</t>
  </si>
  <si>
    <t>**** – в том числе утепление, замена или восстановление водосточных труб, ремонт отмостки;</t>
  </si>
  <si>
    <t>***** – включая  оценку технического состояния МКД,  инженерные изыскания,  проведение экспертизы проектной документации;</t>
  </si>
  <si>
    <t>****** – предельная стоимость услуг на осуществление строительного контроля при проведении капитального ремонта МКД составляет не более 1,5 % от стоимости работ;</t>
  </si>
  <si>
    <t>******* – при проведении капитального ремонта МКД, являющегося  объектом культурного наследия. Составляет не более 0,2 % от стоимости работ.</t>
  </si>
  <si>
    <t>г. Кировск, ул. Хибиногорская, д. 29</t>
  </si>
  <si>
    <t>г. Кировск, ул. Кирова, д. 31</t>
  </si>
  <si>
    <t>г. Кировск, пр. Ленина, д. 7а</t>
  </si>
  <si>
    <t>бетон</t>
  </si>
  <si>
    <t>4</t>
  </si>
  <si>
    <t>г. Кировск, ул. Советская, д. 4</t>
  </si>
  <si>
    <t>г. Кировск, ул. Советская, д. 6</t>
  </si>
  <si>
    <t>г. Кировск, ул. Мира, д. 3</t>
  </si>
  <si>
    <t>г. Кировск, ул. Юбилейная, д. 3</t>
  </si>
  <si>
    <t>иные виды работ</t>
  </si>
  <si>
    <t>7</t>
  </si>
  <si>
    <t>г. Кировск, пр. Ленина, д. 11 а</t>
  </si>
  <si>
    <t>г. Кировск, пр. Ленина, д. 5 б</t>
  </si>
  <si>
    <t>г. Кировск, ул. Мира, д. 2</t>
  </si>
  <si>
    <t>г. Кировск, пр. Ленина, д. 23</t>
  </si>
  <si>
    <t>нп Коашва, д. 12</t>
  </si>
  <si>
    <t>спецсчет НКО "ФКР МО"</t>
  </si>
  <si>
    <t>панель</t>
  </si>
  <si>
    <t>нп Коашва, д. 13</t>
  </si>
  <si>
    <t>нп Коашва, д. 14</t>
  </si>
  <si>
    <t>нп Коашва, д. 15</t>
  </si>
  <si>
    <t>нп Коашва, д. 17</t>
  </si>
  <si>
    <t>нп Коашва, д. 23</t>
  </si>
  <si>
    <t>Итого по Муниципальному образованию на 2023 год:</t>
  </si>
  <si>
    <t>Итого по Муниципальному образованию на 2024 год:</t>
  </si>
  <si>
    <t>Итого по Муниципальному образованию на 2025 год:</t>
  </si>
  <si>
    <t>г. Кировск, ул. Олимпийская, д. 53 а</t>
  </si>
  <si>
    <t>г. Кировск, ул. Олимпийская, д. 53А</t>
  </si>
  <si>
    <t>Приложение к постановлению Администрации муниципального округа город Кировск с подведомственной территорией Мурманской области от ___________№_________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</si>
</sst>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[$-419]General"/>
    <numFmt numFmtId="167" formatCode="#,##0.00\ _₽"/>
    <numFmt numFmtId="168" formatCode="#,##0_ ;\-#,##0\ "/>
    <numFmt numFmtId="169" formatCode="#,##0.00_ ;\-#,##0.00\ 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>
      <alignment horizontal="left" vertical="center" wrapText="1"/>
    </xf>
    <xf numFmtId="0" fontId="12" fillId="0" borderId="0" applyNumberFormat="0" applyBorder="0" applyProtection="0">
      <alignment horizontal="left" vertical="center" wrapText="1"/>
    </xf>
    <xf numFmtId="0" fontId="12" fillId="0" borderId="0" applyNumberFormat="0" applyBorder="0" applyProtection="0">
      <alignment horizontal="left" vertical="center" wrapText="1"/>
    </xf>
    <xf numFmtId="166" fontId="18" fillId="0" borderId="0" applyBorder="0" applyProtection="0"/>
  </cellStyleXfs>
  <cellXfs count="17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0" fillId="2" borderId="0" xfId="0" applyFill="1"/>
    <xf numFmtId="43" fontId="0" fillId="2" borderId="0" xfId="0" applyNumberFormat="1" applyFill="1"/>
    <xf numFmtId="43" fontId="0" fillId="2" borderId="0" xfId="1" applyFont="1" applyFill="1"/>
    <xf numFmtId="0" fontId="6" fillId="2" borderId="1" xfId="0" applyFont="1" applyFill="1" applyBorder="1" applyAlignment="1">
      <alignment horizontal="center" vertical="center" textRotation="90" wrapText="1"/>
    </xf>
    <xf numFmtId="43" fontId="6" fillId="2" borderId="3" xfId="1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horizontal="center" vertical="center" wrapText="1"/>
    </xf>
    <xf numFmtId="43" fontId="20" fillId="2" borderId="3" xfId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vertical="center" wrapText="1"/>
    </xf>
    <xf numFmtId="43" fontId="1" fillId="2" borderId="0" xfId="0" applyNumberFormat="1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right" vertical="center" wrapText="1"/>
    </xf>
    <xf numFmtId="43" fontId="16" fillId="2" borderId="1" xfId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17" fillId="2" borderId="1" xfId="2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3" fillId="0" borderId="1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horizontal="center" vertical="center" wrapText="1"/>
    </xf>
    <xf numFmtId="3" fontId="17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/>
    </xf>
    <xf numFmtId="43" fontId="6" fillId="0" borderId="3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/>
    </xf>
    <xf numFmtId="168" fontId="16" fillId="2" borderId="1" xfId="1" applyNumberFormat="1" applyFont="1" applyFill="1" applyBorder="1" applyAlignment="1">
      <alignment horizontal="right" vertical="center" wrapText="1"/>
    </xf>
    <xf numFmtId="43" fontId="16" fillId="0" borderId="1" xfId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4" fontId="13" fillId="0" borderId="1" xfId="3" applyNumberFormat="1" applyFont="1" applyFill="1" applyBorder="1" applyAlignment="1">
      <alignment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left" vertical="center"/>
    </xf>
    <xf numFmtId="165" fontId="17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165" fontId="23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64" fontId="17" fillId="0" borderId="1" xfId="2" applyFont="1" applyFill="1" applyBorder="1" applyAlignment="1">
      <alignment horizontal="right" vertical="center" wrapText="1"/>
    </xf>
    <xf numFmtId="167" fontId="6" fillId="0" borderId="1" xfId="1" applyNumberFormat="1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167" fontId="6" fillId="0" borderId="1" xfId="0" applyNumberFormat="1" applyFont="1" applyFill="1" applyBorder="1" applyAlignment="1">
      <alignment vertical="center" wrapText="1"/>
    </xf>
    <xf numFmtId="0" fontId="17" fillId="0" borderId="1" xfId="3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43" fontId="6" fillId="2" borderId="1" xfId="0" applyNumberFormat="1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7" fillId="2" borderId="1" xfId="3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left" vertical="center"/>
    </xf>
    <xf numFmtId="165" fontId="17" fillId="2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17" fillId="2" borderId="1" xfId="3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7" fontId="6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6" fillId="2" borderId="1" xfId="1" applyNumberFormat="1" applyFont="1" applyFill="1" applyBorder="1" applyAlignment="1">
      <alignment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/>
    </xf>
    <xf numFmtId="165" fontId="23" fillId="2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1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3" fontId="6" fillId="0" borderId="1" xfId="1" applyNumberFormat="1" applyFont="1" applyFill="1" applyBorder="1" applyAlignment="1">
      <alignment vertical="center" wrapText="1"/>
    </xf>
    <xf numFmtId="169" fontId="16" fillId="0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7" fillId="2" borderId="1" xfId="3" applyFont="1" applyFill="1" applyBorder="1" applyAlignment="1">
      <alignment vertical="center"/>
    </xf>
    <xf numFmtId="164" fontId="17" fillId="2" borderId="1" xfId="1" applyNumberFormat="1" applyFont="1" applyFill="1" applyBorder="1" applyAlignment="1">
      <alignment horizontal="right" vertical="center" wrapText="1"/>
    </xf>
    <xf numFmtId="43" fontId="6" fillId="2" borderId="3" xfId="0" applyNumberFormat="1" applyFont="1" applyFill="1" applyBorder="1" applyAlignment="1">
      <alignment vertical="center" wrapText="1"/>
    </xf>
    <xf numFmtId="0" fontId="24" fillId="2" borderId="0" xfId="0" applyFont="1" applyFill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43" fontId="9" fillId="2" borderId="0" xfId="1" applyFont="1" applyFill="1" applyAlignment="1"/>
    <xf numFmtId="49" fontId="9" fillId="2" borderId="0" xfId="0" applyNumberFormat="1" applyFont="1" applyFill="1"/>
    <xf numFmtId="49" fontId="9" fillId="2" borderId="0" xfId="1" applyNumberFormat="1" applyFont="1" applyFill="1" applyAlignment="1"/>
    <xf numFmtId="0" fontId="16" fillId="0" borderId="1" xfId="0" applyFont="1" applyFill="1" applyBorder="1" applyAlignment="1">
      <alignment horizontal="center" vertical="center" wrapText="1"/>
    </xf>
    <xf numFmtId="43" fontId="16" fillId="2" borderId="3" xfId="1" applyFont="1" applyFill="1" applyBorder="1" applyAlignment="1">
      <alignment horizontal="center" vertical="center" wrapText="1"/>
    </xf>
    <xf numFmtId="43" fontId="16" fillId="2" borderId="4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</cellXfs>
  <cellStyles count="6">
    <cellStyle name="Excel Built-in Normal" xfId="5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9EEEF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1"/>
  <sheetViews>
    <sheetView tabSelected="1" zoomScale="110" zoomScaleNormal="110" zoomScaleSheetLayoutView="110" workbookViewId="0">
      <selection activeCell="A4" sqref="A4:J4"/>
    </sheetView>
  </sheetViews>
  <sheetFormatPr defaultRowHeight="15" x14ac:dyDescent="0.25"/>
  <cols>
    <col min="1" max="1" width="6.85546875" style="8" customWidth="1"/>
    <col min="2" max="2" width="45.140625" style="8" customWidth="1"/>
    <col min="3" max="3" width="12.28515625" style="8" customWidth="1"/>
    <col min="4" max="4" width="9.7109375" style="8" bestFit="1" customWidth="1"/>
    <col min="5" max="5" width="10.28515625" style="8" customWidth="1"/>
    <col min="6" max="6" width="21.5703125" style="8" customWidth="1"/>
    <col min="7" max="7" width="18.28515625" style="8" customWidth="1"/>
    <col min="8" max="9" width="12.85546875" style="8" customWidth="1"/>
    <col min="10" max="10" width="12" style="8" customWidth="1"/>
    <col min="11" max="16384" width="9.140625" style="8"/>
  </cols>
  <sheetData>
    <row r="1" spans="1:10" ht="18.75" customHeight="1" x14ac:dyDescent="0.3">
      <c r="A1" s="3"/>
      <c r="B1" s="3"/>
      <c r="C1" s="3"/>
      <c r="D1" s="3"/>
      <c r="E1" s="3"/>
      <c r="F1" s="3"/>
      <c r="G1" s="115" t="s">
        <v>112</v>
      </c>
      <c r="H1" s="115"/>
      <c r="I1" s="115"/>
      <c r="J1" s="115"/>
    </row>
    <row r="2" spans="1:10" ht="51" customHeight="1" x14ac:dyDescent="0.3">
      <c r="A2" s="3"/>
      <c r="B2" s="3"/>
      <c r="C2" s="3"/>
      <c r="D2" s="3"/>
      <c r="E2" s="3"/>
      <c r="F2" s="3"/>
      <c r="G2" s="115"/>
      <c r="H2" s="115"/>
      <c r="I2" s="115"/>
      <c r="J2" s="115"/>
    </row>
    <row r="3" spans="1:10" ht="18.75" customHeight="1" x14ac:dyDescent="0.3">
      <c r="A3" s="3"/>
      <c r="B3" s="3"/>
      <c r="C3" s="3"/>
      <c r="D3" s="3"/>
      <c r="E3" s="3"/>
      <c r="F3" s="3"/>
      <c r="G3" s="115"/>
      <c r="H3" s="115"/>
      <c r="I3" s="115"/>
      <c r="J3" s="115"/>
    </row>
    <row r="4" spans="1:10" ht="56.25" customHeight="1" x14ac:dyDescent="0.3">
      <c r="A4" s="119" t="s">
        <v>29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ht="18.75" customHeight="1" x14ac:dyDescent="0.3">
      <c r="A5" s="120" t="s">
        <v>0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15.75" x14ac:dyDescent="0.25">
      <c r="A6" s="121" t="s">
        <v>30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ht="91.5" customHeight="1" x14ac:dyDescent="0.25">
      <c r="A7" s="116" t="s">
        <v>1</v>
      </c>
      <c r="B7" s="116" t="s">
        <v>2</v>
      </c>
      <c r="C7" s="122" t="s">
        <v>3</v>
      </c>
      <c r="D7" s="122" t="s">
        <v>4</v>
      </c>
      <c r="E7" s="122" t="s">
        <v>31</v>
      </c>
      <c r="F7" s="122" t="s">
        <v>32</v>
      </c>
      <c r="G7" s="122" t="s">
        <v>33</v>
      </c>
      <c r="H7" s="122" t="s">
        <v>5</v>
      </c>
      <c r="I7" s="122" t="s">
        <v>34</v>
      </c>
      <c r="J7" s="122" t="s">
        <v>36</v>
      </c>
    </row>
    <row r="8" spans="1:10" ht="51.75" customHeight="1" x14ac:dyDescent="0.25">
      <c r="A8" s="117"/>
      <c r="B8" s="117"/>
      <c r="C8" s="123"/>
      <c r="D8" s="123"/>
      <c r="E8" s="123"/>
      <c r="F8" s="123"/>
      <c r="G8" s="123"/>
      <c r="H8" s="123"/>
      <c r="I8" s="124"/>
      <c r="J8" s="124"/>
    </row>
    <row r="9" spans="1:10" ht="23.25" customHeight="1" x14ac:dyDescent="0.25">
      <c r="A9" s="118"/>
      <c r="B9" s="118"/>
      <c r="C9" s="123"/>
      <c r="D9" s="124"/>
      <c r="E9" s="124"/>
      <c r="F9" s="123"/>
      <c r="G9" s="123"/>
      <c r="H9" s="123"/>
      <c r="I9" s="22" t="s">
        <v>35</v>
      </c>
      <c r="J9" s="2" t="s">
        <v>6</v>
      </c>
    </row>
    <row r="10" spans="1:10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6.25" customHeight="1" x14ac:dyDescent="0.25">
      <c r="A11" s="130" t="s">
        <v>37</v>
      </c>
      <c r="B11" s="130"/>
      <c r="C11" s="5" t="s">
        <v>7</v>
      </c>
      <c r="D11" s="5" t="s">
        <v>7</v>
      </c>
      <c r="E11" s="5" t="s">
        <v>7</v>
      </c>
      <c r="F11" s="5" t="s">
        <v>7</v>
      </c>
      <c r="G11" s="5" t="s">
        <v>7</v>
      </c>
      <c r="H11" s="5" t="s">
        <v>7</v>
      </c>
      <c r="I11" s="6">
        <f>I23+I37+I46</f>
        <v>111842.8</v>
      </c>
      <c r="J11" s="38">
        <f>J23+J37+J46</f>
        <v>2901</v>
      </c>
    </row>
    <row r="12" spans="1:10" ht="27" customHeight="1" x14ac:dyDescent="0.25">
      <c r="A12" s="127">
        <v>2023</v>
      </c>
      <c r="B12" s="128"/>
      <c r="C12" s="128"/>
      <c r="D12" s="128"/>
      <c r="E12" s="128"/>
      <c r="F12" s="128"/>
      <c r="G12" s="128"/>
      <c r="H12" s="128"/>
      <c r="I12" s="128"/>
      <c r="J12" s="129"/>
    </row>
    <row r="13" spans="1:10" ht="27" customHeight="1" x14ac:dyDescent="0.25">
      <c r="A13" s="18">
        <v>1</v>
      </c>
      <c r="B13" s="87" t="s">
        <v>27</v>
      </c>
      <c r="C13" s="46" t="s">
        <v>28</v>
      </c>
      <c r="D13" s="46"/>
      <c r="E13" s="88" t="s">
        <v>8</v>
      </c>
      <c r="F13" s="1" t="s">
        <v>13</v>
      </c>
      <c r="G13" s="1" t="s">
        <v>9</v>
      </c>
      <c r="H13" s="84">
        <v>4</v>
      </c>
      <c r="I13" s="95">
        <v>4129</v>
      </c>
      <c r="J13" s="84">
        <v>99</v>
      </c>
    </row>
    <row r="14" spans="1:10" ht="27" customHeight="1" x14ac:dyDescent="0.25">
      <c r="A14" s="18">
        <v>2</v>
      </c>
      <c r="B14" s="87" t="s">
        <v>10</v>
      </c>
      <c r="C14" s="1">
        <v>1956</v>
      </c>
      <c r="D14" s="1"/>
      <c r="E14" s="88" t="s">
        <v>8</v>
      </c>
      <c r="F14" s="1" t="s">
        <v>13</v>
      </c>
      <c r="G14" s="1" t="s">
        <v>9</v>
      </c>
      <c r="H14" s="1">
        <v>5</v>
      </c>
      <c r="I14" s="86">
        <v>4225.7</v>
      </c>
      <c r="J14" s="1">
        <v>75</v>
      </c>
    </row>
    <row r="15" spans="1:10" ht="27" customHeight="1" x14ac:dyDescent="0.25">
      <c r="A15" s="18">
        <v>3</v>
      </c>
      <c r="B15" s="96" t="s">
        <v>25</v>
      </c>
      <c r="C15" s="1">
        <v>1965</v>
      </c>
      <c r="D15" s="1"/>
      <c r="E15" s="88" t="s">
        <v>8</v>
      </c>
      <c r="F15" s="1" t="s">
        <v>12</v>
      </c>
      <c r="G15" s="1" t="s">
        <v>9</v>
      </c>
      <c r="H15" s="1">
        <v>5</v>
      </c>
      <c r="I15" s="86">
        <v>3184</v>
      </c>
      <c r="J15" s="1">
        <v>107</v>
      </c>
    </row>
    <row r="16" spans="1:10" ht="27" customHeight="1" x14ac:dyDescent="0.25">
      <c r="A16" s="18">
        <v>4</v>
      </c>
      <c r="B16" s="87" t="s">
        <v>110</v>
      </c>
      <c r="C16" s="1">
        <v>1989</v>
      </c>
      <c r="D16" s="1"/>
      <c r="E16" s="88" t="s">
        <v>8</v>
      </c>
      <c r="F16" s="1" t="s">
        <v>12</v>
      </c>
      <c r="G16" s="1" t="s">
        <v>101</v>
      </c>
      <c r="H16" s="1">
        <v>9</v>
      </c>
      <c r="I16" s="86">
        <v>7401.5</v>
      </c>
      <c r="J16" s="1">
        <v>229</v>
      </c>
    </row>
    <row r="17" spans="1:10" ht="27" customHeight="1" x14ac:dyDescent="0.25">
      <c r="A17" s="18">
        <v>5</v>
      </c>
      <c r="B17" s="85" t="s">
        <v>99</v>
      </c>
      <c r="C17" s="1">
        <v>1987</v>
      </c>
      <c r="D17" s="1"/>
      <c r="E17" s="97" t="s">
        <v>100</v>
      </c>
      <c r="F17" s="1" t="s">
        <v>12</v>
      </c>
      <c r="G17" s="46" t="s">
        <v>101</v>
      </c>
      <c r="H17" s="1">
        <v>5</v>
      </c>
      <c r="I17" s="86">
        <v>5106.3999999999996</v>
      </c>
      <c r="J17" s="1">
        <v>113</v>
      </c>
    </row>
    <row r="18" spans="1:10" ht="27" customHeight="1" x14ac:dyDescent="0.25">
      <c r="A18" s="18">
        <v>6</v>
      </c>
      <c r="B18" s="85" t="s">
        <v>102</v>
      </c>
      <c r="C18" s="1">
        <v>1985</v>
      </c>
      <c r="D18" s="1"/>
      <c r="E18" s="97" t="s">
        <v>100</v>
      </c>
      <c r="F18" s="1" t="s">
        <v>12</v>
      </c>
      <c r="G18" s="46" t="s">
        <v>101</v>
      </c>
      <c r="H18" s="1">
        <v>5</v>
      </c>
      <c r="I18" s="86">
        <v>5166.6000000000004</v>
      </c>
      <c r="J18" s="1">
        <v>99</v>
      </c>
    </row>
    <row r="19" spans="1:10" ht="27" customHeight="1" x14ac:dyDescent="0.25">
      <c r="A19" s="18">
        <v>7</v>
      </c>
      <c r="B19" s="85" t="s">
        <v>103</v>
      </c>
      <c r="C19" s="1">
        <v>1985</v>
      </c>
      <c r="D19" s="1"/>
      <c r="E19" s="97" t="s">
        <v>100</v>
      </c>
      <c r="F19" s="1" t="s">
        <v>12</v>
      </c>
      <c r="G19" s="46" t="s">
        <v>101</v>
      </c>
      <c r="H19" s="1">
        <v>5</v>
      </c>
      <c r="I19" s="86">
        <v>5111.5</v>
      </c>
      <c r="J19" s="1">
        <v>122</v>
      </c>
    </row>
    <row r="20" spans="1:10" ht="26.25" customHeight="1" x14ac:dyDescent="0.25">
      <c r="A20" s="18">
        <v>8</v>
      </c>
      <c r="B20" s="85" t="s">
        <v>104</v>
      </c>
      <c r="C20" s="31">
        <v>1985</v>
      </c>
      <c r="D20" s="31"/>
      <c r="E20" s="64" t="s">
        <v>100</v>
      </c>
      <c r="F20" s="31" t="s">
        <v>12</v>
      </c>
      <c r="G20" s="32" t="s">
        <v>101</v>
      </c>
      <c r="H20" s="31">
        <v>5</v>
      </c>
      <c r="I20" s="35">
        <v>5561.3</v>
      </c>
      <c r="J20" s="31">
        <v>175</v>
      </c>
    </row>
    <row r="21" spans="1:10" ht="24.75" customHeight="1" x14ac:dyDescent="0.25">
      <c r="A21" s="18">
        <v>9</v>
      </c>
      <c r="B21" s="85" t="s">
        <v>105</v>
      </c>
      <c r="C21" s="31">
        <v>1982</v>
      </c>
      <c r="D21" s="31"/>
      <c r="E21" s="64" t="s">
        <v>100</v>
      </c>
      <c r="F21" s="31" t="s">
        <v>12</v>
      </c>
      <c r="G21" s="32" t="s">
        <v>101</v>
      </c>
      <c r="H21" s="31">
        <v>5</v>
      </c>
      <c r="I21" s="35">
        <v>5513</v>
      </c>
      <c r="J21" s="31">
        <v>112</v>
      </c>
    </row>
    <row r="22" spans="1:10" ht="24.75" customHeight="1" x14ac:dyDescent="0.25">
      <c r="A22" s="18">
        <v>10</v>
      </c>
      <c r="B22" s="85" t="s">
        <v>106</v>
      </c>
      <c r="C22" s="31">
        <v>1991</v>
      </c>
      <c r="D22" s="31"/>
      <c r="E22" s="64" t="s">
        <v>100</v>
      </c>
      <c r="F22" s="31" t="s">
        <v>12</v>
      </c>
      <c r="G22" s="32" t="s">
        <v>101</v>
      </c>
      <c r="H22" s="31">
        <v>5</v>
      </c>
      <c r="I22" s="35">
        <v>7793.8</v>
      </c>
      <c r="J22" s="31">
        <v>207</v>
      </c>
    </row>
    <row r="23" spans="1:10" ht="24" customHeight="1" x14ac:dyDescent="0.25">
      <c r="A23" s="125" t="s">
        <v>11</v>
      </c>
      <c r="B23" s="126"/>
      <c r="C23" s="62" t="s">
        <v>7</v>
      </c>
      <c r="D23" s="62" t="s">
        <v>7</v>
      </c>
      <c r="E23" s="62" t="s">
        <v>7</v>
      </c>
      <c r="F23" s="62" t="s">
        <v>7</v>
      </c>
      <c r="G23" s="62" t="s">
        <v>7</v>
      </c>
      <c r="H23" s="62" t="s">
        <v>7</v>
      </c>
      <c r="I23" s="63">
        <f>SUM(I13:I22)</f>
        <v>53192.800000000003</v>
      </c>
      <c r="J23" s="62">
        <f>SUM(J13:J22)</f>
        <v>1338</v>
      </c>
    </row>
    <row r="24" spans="1:10" ht="27" customHeight="1" x14ac:dyDescent="0.25">
      <c r="A24" s="127">
        <v>2024</v>
      </c>
      <c r="B24" s="128"/>
      <c r="C24" s="128"/>
      <c r="D24" s="128"/>
      <c r="E24" s="128"/>
      <c r="F24" s="128"/>
      <c r="G24" s="128"/>
      <c r="H24" s="128"/>
      <c r="I24" s="128"/>
      <c r="J24" s="129"/>
    </row>
    <row r="25" spans="1:10" ht="27" customHeight="1" x14ac:dyDescent="0.25">
      <c r="A25" s="19">
        <v>11</v>
      </c>
      <c r="B25" s="26" t="s">
        <v>84</v>
      </c>
      <c r="C25" s="29">
        <v>1958</v>
      </c>
      <c r="D25" s="31"/>
      <c r="E25" s="30" t="s">
        <v>8</v>
      </c>
      <c r="F25" s="31" t="s">
        <v>13</v>
      </c>
      <c r="G25" s="31" t="s">
        <v>9</v>
      </c>
      <c r="H25" s="33">
        <v>4</v>
      </c>
      <c r="I25" s="35">
        <v>5017.1000000000004</v>
      </c>
      <c r="J25" s="33">
        <v>125</v>
      </c>
    </row>
    <row r="26" spans="1:10" ht="24.75" customHeight="1" x14ac:dyDescent="0.25">
      <c r="A26" s="19">
        <v>12</v>
      </c>
      <c r="B26" s="26" t="s">
        <v>10</v>
      </c>
      <c r="C26" s="29">
        <v>1956</v>
      </c>
      <c r="D26" s="31"/>
      <c r="E26" s="30" t="s">
        <v>8</v>
      </c>
      <c r="F26" s="31" t="s">
        <v>13</v>
      </c>
      <c r="G26" s="31" t="s">
        <v>9</v>
      </c>
      <c r="H26" s="33">
        <v>5</v>
      </c>
      <c r="I26" s="35">
        <v>4225.7</v>
      </c>
      <c r="J26" s="33">
        <v>75</v>
      </c>
    </row>
    <row r="27" spans="1:10" ht="23.25" customHeight="1" x14ac:dyDescent="0.25">
      <c r="A27" s="19">
        <v>13</v>
      </c>
      <c r="B27" s="26" t="s">
        <v>15</v>
      </c>
      <c r="C27" s="29">
        <v>1959</v>
      </c>
      <c r="D27" s="53"/>
      <c r="E27" s="30" t="s">
        <v>8</v>
      </c>
      <c r="F27" s="31" t="s">
        <v>13</v>
      </c>
      <c r="G27" s="31" t="s">
        <v>9</v>
      </c>
      <c r="H27" s="33">
        <v>5</v>
      </c>
      <c r="I27" s="54">
        <v>5569.2</v>
      </c>
      <c r="J27" s="55">
        <v>132</v>
      </c>
    </row>
    <row r="28" spans="1:10" ht="23.25" customHeight="1" x14ac:dyDescent="0.25">
      <c r="A28" s="19">
        <v>14</v>
      </c>
      <c r="B28" s="26" t="s">
        <v>85</v>
      </c>
      <c r="C28" s="29">
        <v>1963</v>
      </c>
      <c r="D28" s="53"/>
      <c r="E28" s="30" t="s">
        <v>8</v>
      </c>
      <c r="F28" s="31" t="s">
        <v>12</v>
      </c>
      <c r="G28" s="31" t="s">
        <v>9</v>
      </c>
      <c r="H28" s="33">
        <v>5</v>
      </c>
      <c r="I28" s="54">
        <v>2488.9</v>
      </c>
      <c r="J28" s="55">
        <v>82</v>
      </c>
    </row>
    <row r="29" spans="1:10" ht="23.25" customHeight="1" x14ac:dyDescent="0.25">
      <c r="A29" s="19">
        <v>15</v>
      </c>
      <c r="B29" s="27" t="s">
        <v>16</v>
      </c>
      <c r="C29" s="29">
        <v>1960</v>
      </c>
      <c r="D29" s="53"/>
      <c r="E29" s="30" t="s">
        <v>8</v>
      </c>
      <c r="F29" s="32" t="s">
        <v>12</v>
      </c>
      <c r="G29" s="31" t="s">
        <v>24</v>
      </c>
      <c r="H29" s="56">
        <v>5</v>
      </c>
      <c r="I29" s="54">
        <v>1593.1</v>
      </c>
      <c r="J29" s="37">
        <v>59</v>
      </c>
    </row>
    <row r="30" spans="1:10" ht="23.25" customHeight="1" x14ac:dyDescent="0.25">
      <c r="A30" s="19">
        <v>16</v>
      </c>
      <c r="B30" s="27" t="s">
        <v>17</v>
      </c>
      <c r="C30" s="57">
        <v>1961</v>
      </c>
      <c r="D30" s="53"/>
      <c r="E30" s="57" t="s">
        <v>8</v>
      </c>
      <c r="F30" s="32" t="s">
        <v>12</v>
      </c>
      <c r="G30" s="31" t="s">
        <v>9</v>
      </c>
      <c r="H30" s="31">
        <v>5</v>
      </c>
      <c r="I30" s="54">
        <v>1490.9</v>
      </c>
      <c r="J30" s="36">
        <v>48</v>
      </c>
    </row>
    <row r="31" spans="1:10" ht="23.25" customHeight="1" x14ac:dyDescent="0.25">
      <c r="A31" s="19">
        <v>17</v>
      </c>
      <c r="B31" s="27" t="s">
        <v>86</v>
      </c>
      <c r="C31" s="57">
        <v>1935</v>
      </c>
      <c r="D31" s="53"/>
      <c r="E31" s="57" t="s">
        <v>8</v>
      </c>
      <c r="F31" s="32" t="s">
        <v>13</v>
      </c>
      <c r="G31" s="31" t="s">
        <v>87</v>
      </c>
      <c r="H31" s="31">
        <v>4</v>
      </c>
      <c r="I31" s="31">
        <v>1955.1</v>
      </c>
      <c r="J31" s="31">
        <v>30</v>
      </c>
    </row>
    <row r="32" spans="1:10" ht="23.25" customHeight="1" x14ac:dyDescent="0.25">
      <c r="A32" s="19">
        <v>18</v>
      </c>
      <c r="B32" s="58" t="s">
        <v>18</v>
      </c>
      <c r="C32" s="59">
        <v>1949</v>
      </c>
      <c r="D32" s="53"/>
      <c r="E32" s="57" t="s">
        <v>8</v>
      </c>
      <c r="F32" s="32" t="s">
        <v>13</v>
      </c>
      <c r="G32" s="31" t="s">
        <v>9</v>
      </c>
      <c r="H32" s="34" t="s">
        <v>19</v>
      </c>
      <c r="I32" s="54">
        <v>4215.3999999999996</v>
      </c>
      <c r="J32" s="56">
        <v>122</v>
      </c>
    </row>
    <row r="33" spans="1:10" ht="24.75" customHeight="1" x14ac:dyDescent="0.25">
      <c r="A33" s="19">
        <v>19</v>
      </c>
      <c r="B33" s="39" t="s">
        <v>91</v>
      </c>
      <c r="C33" s="31">
        <v>1962</v>
      </c>
      <c r="D33" s="31"/>
      <c r="E33" s="61" t="s">
        <v>8</v>
      </c>
      <c r="F33" s="31" t="s">
        <v>12</v>
      </c>
      <c r="G33" s="31" t="s">
        <v>9</v>
      </c>
      <c r="H33" s="31">
        <v>5</v>
      </c>
      <c r="I33" s="35">
        <v>2507.4</v>
      </c>
      <c r="J33" s="31">
        <v>86</v>
      </c>
    </row>
    <row r="34" spans="1:10" ht="24.75" customHeight="1" x14ac:dyDescent="0.25">
      <c r="A34" s="18">
        <v>20</v>
      </c>
      <c r="B34" s="60" t="s">
        <v>89</v>
      </c>
      <c r="C34" s="31">
        <v>1962</v>
      </c>
      <c r="D34" s="31"/>
      <c r="E34" s="61" t="s">
        <v>8</v>
      </c>
      <c r="F34" s="31" t="s">
        <v>12</v>
      </c>
      <c r="G34" s="31" t="s">
        <v>9</v>
      </c>
      <c r="H34" s="31">
        <v>5</v>
      </c>
      <c r="I34" s="35">
        <v>2519.9</v>
      </c>
      <c r="J34" s="31">
        <v>61</v>
      </c>
    </row>
    <row r="35" spans="1:10" ht="24.75" customHeight="1" x14ac:dyDescent="0.25">
      <c r="A35" s="18">
        <v>21</v>
      </c>
      <c r="B35" s="60" t="s">
        <v>90</v>
      </c>
      <c r="C35" s="31">
        <v>1962</v>
      </c>
      <c r="D35" s="31"/>
      <c r="E35" s="61" t="s">
        <v>8</v>
      </c>
      <c r="F35" s="31" t="s">
        <v>12</v>
      </c>
      <c r="G35" s="31" t="s">
        <v>9</v>
      </c>
      <c r="H35" s="31">
        <v>5</v>
      </c>
      <c r="I35" s="35">
        <v>2524.1</v>
      </c>
      <c r="J35" s="31">
        <v>87</v>
      </c>
    </row>
    <row r="36" spans="1:10" ht="24.75" customHeight="1" x14ac:dyDescent="0.25">
      <c r="A36" s="19">
        <v>22</v>
      </c>
      <c r="B36" s="39" t="s">
        <v>92</v>
      </c>
      <c r="C36" s="31">
        <v>1962</v>
      </c>
      <c r="D36" s="31"/>
      <c r="E36" s="61" t="s">
        <v>8</v>
      </c>
      <c r="F36" s="31" t="s">
        <v>12</v>
      </c>
      <c r="G36" s="31" t="s">
        <v>9</v>
      </c>
      <c r="H36" s="31">
        <v>5</v>
      </c>
      <c r="I36" s="35">
        <v>2527.6</v>
      </c>
      <c r="J36" s="31">
        <v>73</v>
      </c>
    </row>
    <row r="37" spans="1:10" ht="24" customHeight="1" x14ac:dyDescent="0.25">
      <c r="A37" s="125" t="s">
        <v>14</v>
      </c>
      <c r="B37" s="126"/>
      <c r="C37" s="62" t="s">
        <v>7</v>
      </c>
      <c r="D37" s="62" t="s">
        <v>7</v>
      </c>
      <c r="E37" s="62" t="s">
        <v>7</v>
      </c>
      <c r="F37" s="62" t="s">
        <v>7</v>
      </c>
      <c r="G37" s="62" t="s">
        <v>7</v>
      </c>
      <c r="H37" s="62" t="s">
        <v>7</v>
      </c>
      <c r="I37" s="63">
        <f>SUM(I25:I36)</f>
        <v>36634.400000000001</v>
      </c>
      <c r="J37" s="63">
        <f>SUM(J25:J36)</f>
        <v>980</v>
      </c>
    </row>
    <row r="38" spans="1:10" ht="23.25" customHeight="1" x14ac:dyDescent="0.25">
      <c r="A38" s="127">
        <v>2025</v>
      </c>
      <c r="B38" s="128"/>
      <c r="C38" s="128"/>
      <c r="D38" s="128"/>
      <c r="E38" s="128"/>
      <c r="F38" s="128"/>
      <c r="G38" s="128"/>
      <c r="H38" s="128"/>
      <c r="I38" s="128"/>
      <c r="J38" s="129"/>
    </row>
    <row r="39" spans="1:10" ht="23.25" customHeight="1" x14ac:dyDescent="0.25">
      <c r="A39" s="2">
        <v>23</v>
      </c>
      <c r="B39" s="26" t="s">
        <v>23</v>
      </c>
      <c r="C39" s="29">
        <v>1957</v>
      </c>
      <c r="D39" s="31"/>
      <c r="E39" s="30" t="s">
        <v>8</v>
      </c>
      <c r="F39" s="31" t="s">
        <v>13</v>
      </c>
      <c r="G39" s="31" t="s">
        <v>9</v>
      </c>
      <c r="H39" s="31">
        <v>4</v>
      </c>
      <c r="I39" s="35">
        <v>3301.4</v>
      </c>
      <c r="J39" s="31">
        <v>82</v>
      </c>
    </row>
    <row r="40" spans="1:10" ht="23.25" customHeight="1" x14ac:dyDescent="0.25">
      <c r="A40" s="2">
        <v>24</v>
      </c>
      <c r="B40" s="27" t="s">
        <v>95</v>
      </c>
      <c r="C40" s="29">
        <v>1960</v>
      </c>
      <c r="D40" s="31"/>
      <c r="E40" s="30" t="s">
        <v>8</v>
      </c>
      <c r="F40" s="32" t="s">
        <v>12</v>
      </c>
      <c r="G40" s="32" t="s">
        <v>9</v>
      </c>
      <c r="H40" s="34" t="s">
        <v>19</v>
      </c>
      <c r="I40" s="35">
        <v>4741.2</v>
      </c>
      <c r="J40" s="31">
        <v>164</v>
      </c>
    </row>
    <row r="41" spans="1:10" ht="23.25" customHeight="1" x14ac:dyDescent="0.25">
      <c r="A41" s="2">
        <v>25</v>
      </c>
      <c r="B41" s="27" t="s">
        <v>21</v>
      </c>
      <c r="C41" s="29">
        <v>1957</v>
      </c>
      <c r="D41" s="31"/>
      <c r="E41" s="30" t="s">
        <v>8</v>
      </c>
      <c r="F41" s="31" t="s">
        <v>13</v>
      </c>
      <c r="G41" s="31" t="s">
        <v>9</v>
      </c>
      <c r="H41" s="31">
        <v>4</v>
      </c>
      <c r="I41" s="35">
        <v>3210.5</v>
      </c>
      <c r="J41" s="31">
        <v>68</v>
      </c>
    </row>
    <row r="42" spans="1:10" ht="23.25" customHeight="1" x14ac:dyDescent="0.25">
      <c r="A42" s="2">
        <v>26</v>
      </c>
      <c r="B42" s="28" t="s">
        <v>98</v>
      </c>
      <c r="C42" s="29">
        <v>1957</v>
      </c>
      <c r="D42" s="31"/>
      <c r="E42" s="30" t="s">
        <v>8</v>
      </c>
      <c r="F42" s="31" t="s">
        <v>13</v>
      </c>
      <c r="G42" s="31" t="s">
        <v>9</v>
      </c>
      <c r="H42" s="31">
        <v>4</v>
      </c>
      <c r="I42" s="35">
        <v>3900.5</v>
      </c>
      <c r="J42" s="31">
        <v>77</v>
      </c>
    </row>
    <row r="43" spans="1:10" ht="24.75" customHeight="1" x14ac:dyDescent="0.25">
      <c r="A43" s="2">
        <v>27</v>
      </c>
      <c r="B43" s="28" t="s">
        <v>22</v>
      </c>
      <c r="C43" s="29">
        <v>1957</v>
      </c>
      <c r="D43" s="31"/>
      <c r="E43" s="30" t="s">
        <v>8</v>
      </c>
      <c r="F43" s="31" t="s">
        <v>13</v>
      </c>
      <c r="G43" s="31" t="s">
        <v>9</v>
      </c>
      <c r="H43" s="33">
        <v>4</v>
      </c>
      <c r="I43" s="35">
        <v>2528.8000000000002</v>
      </c>
      <c r="J43" s="31">
        <v>64</v>
      </c>
    </row>
    <row r="44" spans="1:10" ht="24.75" customHeight="1" x14ac:dyDescent="0.25">
      <c r="A44" s="2">
        <v>28</v>
      </c>
      <c r="B44" s="26" t="s">
        <v>96</v>
      </c>
      <c r="C44" s="29">
        <v>1961</v>
      </c>
      <c r="D44" s="31"/>
      <c r="E44" s="30" t="s">
        <v>8</v>
      </c>
      <c r="F44" s="32" t="s">
        <v>12</v>
      </c>
      <c r="G44" s="32" t="s">
        <v>9</v>
      </c>
      <c r="H44" s="33">
        <v>5</v>
      </c>
      <c r="I44" s="35">
        <v>1673.6</v>
      </c>
      <c r="J44" s="31">
        <v>54</v>
      </c>
    </row>
    <row r="45" spans="1:10" ht="24.75" customHeight="1" x14ac:dyDescent="0.25">
      <c r="A45" s="2">
        <v>29</v>
      </c>
      <c r="B45" s="26" t="s">
        <v>97</v>
      </c>
      <c r="C45" s="29">
        <v>1959</v>
      </c>
      <c r="D45" s="31"/>
      <c r="E45" s="30" t="s">
        <v>8</v>
      </c>
      <c r="F45" s="32" t="s">
        <v>12</v>
      </c>
      <c r="G45" s="31" t="s">
        <v>9</v>
      </c>
      <c r="H45" s="34" t="s">
        <v>88</v>
      </c>
      <c r="I45" s="35">
        <v>2659.6</v>
      </c>
      <c r="J45" s="56">
        <v>74</v>
      </c>
    </row>
    <row r="46" spans="1:10" ht="24" customHeight="1" x14ac:dyDescent="0.25">
      <c r="A46" s="125" t="s">
        <v>20</v>
      </c>
      <c r="B46" s="126"/>
      <c r="C46" s="62" t="s">
        <v>7</v>
      </c>
      <c r="D46" s="62" t="s">
        <v>7</v>
      </c>
      <c r="E46" s="62" t="s">
        <v>7</v>
      </c>
      <c r="F46" s="62" t="s">
        <v>7</v>
      </c>
      <c r="G46" s="62" t="s">
        <v>7</v>
      </c>
      <c r="H46" s="62" t="s">
        <v>7</v>
      </c>
      <c r="I46" s="63">
        <f>SUM(I39:I45)</f>
        <v>22015.599999999999</v>
      </c>
      <c r="J46" s="63">
        <f>SUM(J39:J45)</f>
        <v>583</v>
      </c>
    </row>
    <row r="47" spans="1:10" ht="17.25" customHeight="1" x14ac:dyDescent="0.25">
      <c r="A47" s="133" t="s">
        <v>38</v>
      </c>
      <c r="B47" s="133"/>
      <c r="C47" s="133"/>
      <c r="D47" s="133"/>
      <c r="E47" s="133"/>
      <c r="F47" s="133"/>
      <c r="G47" s="133"/>
      <c r="H47" s="133"/>
      <c r="I47" s="133"/>
      <c r="J47" s="133"/>
    </row>
    <row r="48" spans="1:10" ht="15" customHeight="1" x14ac:dyDescent="0.25">
      <c r="A48" s="132" t="s">
        <v>39</v>
      </c>
      <c r="B48" s="132"/>
      <c r="C48" s="132"/>
      <c r="D48" s="132"/>
      <c r="E48" s="132"/>
      <c r="F48" s="132"/>
      <c r="G48" s="132"/>
      <c r="H48" s="132"/>
      <c r="I48" s="132"/>
      <c r="J48" s="132"/>
    </row>
    <row r="49" spans="1:10" ht="15.75" customHeight="1" x14ac:dyDescent="0.25">
      <c r="A49" s="131" t="s">
        <v>40</v>
      </c>
      <c r="B49" s="131"/>
      <c r="C49" s="131"/>
      <c r="D49" s="131"/>
      <c r="E49" s="131"/>
      <c r="F49" s="131"/>
      <c r="G49" s="131"/>
      <c r="H49" s="131"/>
      <c r="I49" s="131"/>
      <c r="J49" s="131"/>
    </row>
    <row r="50" spans="1:10" ht="15" customHeight="1" x14ac:dyDescent="0.25">
      <c r="A50" s="131" t="s">
        <v>41</v>
      </c>
      <c r="B50" s="131"/>
      <c r="C50" s="131"/>
      <c r="D50" s="131"/>
      <c r="E50" s="131"/>
      <c r="F50" s="131"/>
      <c r="G50" s="131"/>
      <c r="H50" s="131"/>
      <c r="I50" s="131"/>
      <c r="J50" s="131"/>
    </row>
    <row r="51" spans="1:10" ht="15" customHeight="1" x14ac:dyDescent="0.25">
      <c r="A51" s="131" t="s">
        <v>42</v>
      </c>
      <c r="B51" s="131"/>
      <c r="C51" s="131"/>
      <c r="D51" s="131"/>
      <c r="E51" s="131"/>
      <c r="F51" s="131"/>
      <c r="G51" s="131"/>
      <c r="H51" s="131"/>
      <c r="I51" s="131"/>
      <c r="J51" s="131"/>
    </row>
  </sheetData>
  <mergeCells count="26">
    <mergeCell ref="A51:J51"/>
    <mergeCell ref="A49:J49"/>
    <mergeCell ref="A37:B37"/>
    <mergeCell ref="A38:J38"/>
    <mergeCell ref="A48:J48"/>
    <mergeCell ref="A46:B46"/>
    <mergeCell ref="A47:J47"/>
    <mergeCell ref="A23:B23"/>
    <mergeCell ref="A24:J24"/>
    <mergeCell ref="A11:B11"/>
    <mergeCell ref="A12:J12"/>
    <mergeCell ref="A50:J50"/>
    <mergeCell ref="G1:J3"/>
    <mergeCell ref="A7:A9"/>
    <mergeCell ref="A4:J4"/>
    <mergeCell ref="A5:J5"/>
    <mergeCell ref="A6:J6"/>
    <mergeCell ref="F7:F9"/>
    <mergeCell ref="E7:E9"/>
    <mergeCell ref="D7:D9"/>
    <mergeCell ref="I7:I8"/>
    <mergeCell ref="J7:J8"/>
    <mergeCell ref="H7:H9"/>
    <mergeCell ref="G7:G9"/>
    <mergeCell ref="C7:C9"/>
    <mergeCell ref="B7:B9"/>
  </mergeCells>
  <printOptions horizontalCentered="1" verticalCentered="1"/>
  <pageMargins left="0.25" right="0.25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60"/>
  <sheetViews>
    <sheetView topLeftCell="A6" zoomScale="110" zoomScaleNormal="110" workbookViewId="0">
      <pane ySplit="4" topLeftCell="A10" activePane="bottomLeft" state="frozen"/>
      <selection activeCell="A6" sqref="A6"/>
      <selection pane="bottomLeft" activeCell="E44" sqref="E44"/>
    </sheetView>
  </sheetViews>
  <sheetFormatPr defaultRowHeight="15" x14ac:dyDescent="0.25"/>
  <cols>
    <col min="1" max="1" width="4.85546875" style="7" customWidth="1"/>
    <col min="2" max="2" width="28.42578125" style="8" customWidth="1"/>
    <col min="3" max="3" width="16.28515625" style="8" customWidth="1"/>
    <col min="4" max="4" width="15.5703125" style="8" bestFit="1" customWidth="1"/>
    <col min="5" max="5" width="6.28515625" style="8" customWidth="1"/>
    <col min="6" max="6" width="14" style="8" bestFit="1" customWidth="1"/>
    <col min="7" max="7" width="14" style="10" bestFit="1" customWidth="1"/>
    <col min="8" max="8" width="15.85546875" style="8" customWidth="1"/>
    <col min="9" max="9" width="16.85546875" style="8" customWidth="1"/>
    <col min="10" max="10" width="9.28515625" style="8" bestFit="1" customWidth="1"/>
    <col min="11" max="11" width="15.140625" style="8" customWidth="1"/>
    <col min="12" max="12" width="13.28515625" style="8" customWidth="1"/>
    <col min="13" max="13" width="13" style="8" bestFit="1" customWidth="1"/>
    <col min="14" max="14" width="7.28515625" style="8" customWidth="1"/>
    <col min="15" max="15" width="14.140625" style="8" customWidth="1"/>
    <col min="16" max="16" width="16.5703125" style="8" bestFit="1" customWidth="1"/>
    <col min="17" max="17" width="13.85546875" style="8" customWidth="1"/>
    <col min="18" max="18" width="16.5703125" style="8" bestFit="1" customWidth="1"/>
    <col min="19" max="21" width="15.5703125" style="8" customWidth="1"/>
    <col min="22" max="22" width="14.42578125" style="8" customWidth="1"/>
    <col min="23" max="23" width="14.42578125" style="8" bestFit="1" customWidth="1"/>
    <col min="24" max="24" width="10.5703125" style="8" bestFit="1" customWidth="1"/>
    <col min="25" max="25" width="9.28515625" style="8" bestFit="1" customWidth="1"/>
    <col min="26" max="26" width="14.85546875" style="8" customWidth="1"/>
    <col min="27" max="27" width="12.140625" style="8" customWidth="1"/>
    <col min="28" max="28" width="16.140625" style="8" customWidth="1"/>
    <col min="29" max="31" width="9.140625" style="8"/>
    <col min="32" max="32" width="15.28515625" style="8" bestFit="1" customWidth="1"/>
    <col min="33" max="16384" width="9.140625" style="8"/>
  </cols>
  <sheetData>
    <row r="1" spans="1:33" x14ac:dyDescent="0.25">
      <c r="D1" s="9"/>
      <c r="Q1" s="9"/>
      <c r="W1" s="9"/>
    </row>
    <row r="2" spans="1:33" ht="18.75" x14ac:dyDescent="0.25">
      <c r="A2" s="173" t="s">
        <v>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55"/>
      <c r="AG2" s="155"/>
    </row>
    <row r="3" spans="1:33" ht="20.25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5"/>
      <c r="AG3" s="155"/>
    </row>
    <row r="4" spans="1:33" ht="15.75" x14ac:dyDescent="0.25">
      <c r="A4" s="157" t="s">
        <v>45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5"/>
      <c r="AG4" s="155"/>
    </row>
    <row r="5" spans="1:33" ht="15" customHeight="1" x14ac:dyDescent="0.25">
      <c r="A5" s="122" t="s">
        <v>1</v>
      </c>
      <c r="B5" s="122" t="s">
        <v>2</v>
      </c>
      <c r="C5" s="158" t="s">
        <v>46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60"/>
      <c r="Y5" s="161" t="s">
        <v>47</v>
      </c>
      <c r="Z5" s="162"/>
      <c r="AA5" s="162"/>
      <c r="AB5" s="162"/>
      <c r="AC5" s="163"/>
      <c r="AD5" s="122" t="s">
        <v>48</v>
      </c>
      <c r="AE5" s="122" t="s">
        <v>49</v>
      </c>
      <c r="AF5" s="23"/>
      <c r="AG5" s="23"/>
    </row>
    <row r="6" spans="1:33" ht="15" customHeight="1" x14ac:dyDescent="0.25">
      <c r="A6" s="123"/>
      <c r="B6" s="123"/>
      <c r="C6" s="122" t="s">
        <v>50</v>
      </c>
      <c r="D6" s="167" t="s">
        <v>51</v>
      </c>
      <c r="E6" s="168"/>
      <c r="F6" s="168"/>
      <c r="G6" s="168"/>
      <c r="H6" s="168"/>
      <c r="I6" s="168"/>
      <c r="J6" s="168"/>
      <c r="K6" s="168"/>
      <c r="L6" s="168"/>
      <c r="M6" s="169"/>
      <c r="N6" s="147" t="s">
        <v>52</v>
      </c>
      <c r="O6" s="148"/>
      <c r="P6" s="122" t="s">
        <v>53</v>
      </c>
      <c r="Q6" s="122" t="s">
        <v>54</v>
      </c>
      <c r="R6" s="122" t="s">
        <v>55</v>
      </c>
      <c r="S6" s="122" t="s">
        <v>56</v>
      </c>
      <c r="T6" s="147" t="s">
        <v>93</v>
      </c>
      <c r="U6" s="148"/>
      <c r="V6" s="142" t="s">
        <v>57</v>
      </c>
      <c r="W6" s="143"/>
      <c r="X6" s="144"/>
      <c r="Y6" s="164"/>
      <c r="Z6" s="165"/>
      <c r="AA6" s="165"/>
      <c r="AB6" s="165"/>
      <c r="AC6" s="166"/>
      <c r="AD6" s="123"/>
      <c r="AE6" s="123"/>
      <c r="AF6" s="23"/>
      <c r="AG6" s="23"/>
    </row>
    <row r="7" spans="1:33" ht="52.5" customHeight="1" x14ac:dyDescent="0.25">
      <c r="A7" s="123"/>
      <c r="B7" s="123"/>
      <c r="C7" s="123"/>
      <c r="D7" s="170"/>
      <c r="E7" s="171"/>
      <c r="F7" s="171"/>
      <c r="G7" s="171"/>
      <c r="H7" s="171"/>
      <c r="I7" s="171"/>
      <c r="J7" s="171"/>
      <c r="K7" s="171"/>
      <c r="L7" s="171"/>
      <c r="M7" s="172"/>
      <c r="N7" s="149"/>
      <c r="O7" s="150"/>
      <c r="P7" s="123"/>
      <c r="Q7" s="123"/>
      <c r="R7" s="123"/>
      <c r="S7" s="123"/>
      <c r="T7" s="149"/>
      <c r="U7" s="150"/>
      <c r="V7" s="122" t="s">
        <v>58</v>
      </c>
      <c r="W7" s="122" t="s">
        <v>59</v>
      </c>
      <c r="X7" s="122" t="s">
        <v>60</v>
      </c>
      <c r="Y7" s="122" t="s">
        <v>61</v>
      </c>
      <c r="Z7" s="122" t="s">
        <v>62</v>
      </c>
      <c r="AA7" s="122" t="s">
        <v>63</v>
      </c>
      <c r="AB7" s="122" t="s">
        <v>64</v>
      </c>
      <c r="AC7" s="122" t="s">
        <v>65</v>
      </c>
      <c r="AD7" s="123"/>
      <c r="AE7" s="123"/>
      <c r="AF7" s="23"/>
      <c r="AG7" s="23"/>
    </row>
    <row r="8" spans="1:33" ht="64.5" customHeight="1" x14ac:dyDescent="0.25">
      <c r="A8" s="123"/>
      <c r="B8" s="123"/>
      <c r="C8" s="124"/>
      <c r="D8" s="11" t="s">
        <v>66</v>
      </c>
      <c r="E8" s="153" t="s">
        <v>67</v>
      </c>
      <c r="F8" s="154"/>
      <c r="G8" s="12" t="s">
        <v>68</v>
      </c>
      <c r="H8" s="11" t="s">
        <v>69</v>
      </c>
      <c r="I8" s="11" t="s">
        <v>70</v>
      </c>
      <c r="J8" s="153" t="s">
        <v>71</v>
      </c>
      <c r="K8" s="154"/>
      <c r="L8" s="11" t="s">
        <v>72</v>
      </c>
      <c r="M8" s="11" t="s">
        <v>73</v>
      </c>
      <c r="N8" s="151"/>
      <c r="O8" s="152"/>
      <c r="P8" s="124"/>
      <c r="Q8" s="124"/>
      <c r="R8" s="124"/>
      <c r="S8" s="124"/>
      <c r="T8" s="151"/>
      <c r="U8" s="152"/>
      <c r="V8" s="124"/>
      <c r="W8" s="124"/>
      <c r="X8" s="124"/>
      <c r="Y8" s="124"/>
      <c r="Z8" s="124"/>
      <c r="AA8" s="124"/>
      <c r="AB8" s="124"/>
      <c r="AC8" s="124"/>
      <c r="AD8" s="123"/>
      <c r="AE8" s="123"/>
      <c r="AF8" s="23"/>
      <c r="AG8" s="23"/>
    </row>
    <row r="9" spans="1:33" x14ac:dyDescent="0.25">
      <c r="A9" s="124"/>
      <c r="B9" s="124"/>
      <c r="C9" s="13" t="s">
        <v>74</v>
      </c>
      <c r="D9" s="13" t="s">
        <v>74</v>
      </c>
      <c r="E9" s="13" t="s">
        <v>75</v>
      </c>
      <c r="F9" s="13" t="s">
        <v>74</v>
      </c>
      <c r="G9" s="14" t="s">
        <v>74</v>
      </c>
      <c r="H9" s="13" t="s">
        <v>74</v>
      </c>
      <c r="I9" s="13" t="s">
        <v>74</v>
      </c>
      <c r="J9" s="13" t="s">
        <v>75</v>
      </c>
      <c r="K9" s="13" t="s">
        <v>74</v>
      </c>
      <c r="L9" s="13" t="s">
        <v>74</v>
      </c>
      <c r="M9" s="13" t="s">
        <v>74</v>
      </c>
      <c r="N9" s="13" t="s">
        <v>75</v>
      </c>
      <c r="O9" s="13" t="s">
        <v>74</v>
      </c>
      <c r="P9" s="13" t="s">
        <v>74</v>
      </c>
      <c r="Q9" s="13" t="s">
        <v>74</v>
      </c>
      <c r="R9" s="13" t="s">
        <v>74</v>
      </c>
      <c r="S9" s="13" t="s">
        <v>74</v>
      </c>
      <c r="T9" s="13"/>
      <c r="U9" s="13" t="s">
        <v>74</v>
      </c>
      <c r="V9" s="13" t="s">
        <v>74</v>
      </c>
      <c r="W9" s="13" t="s">
        <v>74</v>
      </c>
      <c r="X9" s="13" t="s">
        <v>74</v>
      </c>
      <c r="Y9" s="13" t="s">
        <v>74</v>
      </c>
      <c r="Z9" s="13" t="s">
        <v>74</v>
      </c>
      <c r="AA9" s="13" t="s">
        <v>74</v>
      </c>
      <c r="AB9" s="13" t="s">
        <v>74</v>
      </c>
      <c r="AC9" s="13" t="s">
        <v>74</v>
      </c>
      <c r="AD9" s="124"/>
      <c r="AE9" s="124"/>
      <c r="AF9" s="23"/>
      <c r="AG9" s="23"/>
    </row>
    <row r="10" spans="1:33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5" t="s">
        <v>94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1">
        <v>17</v>
      </c>
      <c r="R10" s="1">
        <v>18</v>
      </c>
      <c r="S10" s="1">
        <v>19</v>
      </c>
      <c r="T10" s="1">
        <v>20</v>
      </c>
      <c r="U10" s="1">
        <v>21</v>
      </c>
      <c r="V10" s="1">
        <v>22</v>
      </c>
      <c r="W10" s="1">
        <v>23</v>
      </c>
      <c r="X10" s="1">
        <v>24</v>
      </c>
      <c r="Y10" s="1">
        <v>25</v>
      </c>
      <c r="Z10" s="1">
        <v>26</v>
      </c>
      <c r="AA10" s="1">
        <v>27</v>
      </c>
      <c r="AB10" s="1">
        <v>28</v>
      </c>
      <c r="AC10" s="1">
        <v>29</v>
      </c>
      <c r="AD10" s="1">
        <v>30</v>
      </c>
      <c r="AE10" s="1">
        <v>31</v>
      </c>
      <c r="AF10" s="23"/>
      <c r="AG10" s="23"/>
    </row>
    <row r="11" spans="1:33" ht="30.75" customHeight="1" x14ac:dyDescent="0.25">
      <c r="A11" s="140" t="s">
        <v>76</v>
      </c>
      <c r="B11" s="141"/>
      <c r="C11" s="21">
        <f>C23+C37+C46</f>
        <v>490694317.37</v>
      </c>
      <c r="D11" s="21">
        <f t="shared" ref="D11:K11" si="0">D23+D46</f>
        <v>4737279.2300000004</v>
      </c>
      <c r="E11" s="52">
        <f t="shared" si="0"/>
        <v>11</v>
      </c>
      <c r="F11" s="82">
        <f t="shared" si="0"/>
        <v>12610535</v>
      </c>
      <c r="G11" s="21">
        <f t="shared" si="0"/>
        <v>4592330.26</v>
      </c>
      <c r="H11" s="21">
        <f t="shared" si="0"/>
        <v>6360890.0800000001</v>
      </c>
      <c r="I11" s="21">
        <f t="shared" si="0"/>
        <v>13529550.460000001</v>
      </c>
      <c r="J11" s="21">
        <f t="shared" si="0"/>
        <v>14</v>
      </c>
      <c r="K11" s="21">
        <f t="shared" si="0"/>
        <v>14541767.48</v>
      </c>
      <c r="L11" s="21">
        <f>L46</f>
        <v>0</v>
      </c>
      <c r="M11" s="21" t="s">
        <v>26</v>
      </c>
      <c r="N11" s="21" t="s">
        <v>26</v>
      </c>
      <c r="O11" s="21" t="s">
        <v>26</v>
      </c>
      <c r="P11" s="21">
        <f>P23+P37+P46</f>
        <v>171883213.44</v>
      </c>
      <c r="Q11" s="21">
        <f>Q23+Q46</f>
        <v>9438105.4000000004</v>
      </c>
      <c r="R11" s="21">
        <f>R23+R37+R46</f>
        <v>219965236.21000001</v>
      </c>
      <c r="S11" s="21">
        <f>S23+S46</f>
        <v>8546344.6099999994</v>
      </c>
      <c r="T11" s="21"/>
      <c r="U11" s="21"/>
      <c r="V11" s="21">
        <f>V23+V37+V46</f>
        <v>19801654.149999999</v>
      </c>
      <c r="W11" s="21">
        <f>W23+W37+W46</f>
        <v>4687411.05</v>
      </c>
      <c r="X11" s="21"/>
      <c r="Y11" s="21"/>
      <c r="Z11" s="21">
        <f>Z23+Z37+Z46</f>
        <v>179062253.74000001</v>
      </c>
      <c r="AA11" s="21"/>
      <c r="AB11" s="21">
        <f>AB23+AB37+AB46</f>
        <v>311632063.63</v>
      </c>
      <c r="AC11" s="20"/>
      <c r="AD11" s="20"/>
      <c r="AE11" s="20"/>
      <c r="AF11" s="17"/>
      <c r="AG11" s="23"/>
    </row>
    <row r="12" spans="1:33" x14ac:dyDescent="0.25">
      <c r="A12" s="145">
        <v>2023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23"/>
      <c r="AG12" s="23"/>
    </row>
    <row r="13" spans="1:33" ht="21.75" customHeight="1" x14ac:dyDescent="0.25">
      <c r="A13" s="31">
        <v>1</v>
      </c>
      <c r="B13" s="65" t="s">
        <v>27</v>
      </c>
      <c r="C13" s="32">
        <f>D13+F13+G13+H13+I13+K13+L13+M13+O13+P13+Q13+R13+S13+W13+V13+X13</f>
        <v>69141094.030000001</v>
      </c>
      <c r="D13" s="1"/>
      <c r="E13" s="31"/>
      <c r="F13" s="31"/>
      <c r="G13" s="66"/>
      <c r="H13" s="31"/>
      <c r="I13" s="1"/>
      <c r="J13" s="1"/>
      <c r="K13" s="1"/>
      <c r="L13" s="66"/>
      <c r="M13" s="66"/>
      <c r="N13" s="66"/>
      <c r="O13" s="66"/>
      <c r="P13" s="67">
        <v>28264202.41</v>
      </c>
      <c r="Q13" s="31"/>
      <c r="R13" s="32">
        <v>37794347.369999997</v>
      </c>
      <c r="S13" s="31"/>
      <c r="T13" s="31"/>
      <c r="U13" s="31"/>
      <c r="V13" s="67">
        <v>2091666</v>
      </c>
      <c r="W13" s="32">
        <v>990878.25</v>
      </c>
      <c r="X13" s="31"/>
      <c r="Y13" s="31"/>
      <c r="Z13" s="31"/>
      <c r="AA13" s="31"/>
      <c r="AB13" s="67">
        <f>C13</f>
        <v>69141094.030000001</v>
      </c>
      <c r="AC13" s="31"/>
      <c r="AD13" s="31">
        <v>2023</v>
      </c>
      <c r="AE13" s="31">
        <v>2024</v>
      </c>
      <c r="AF13" s="25"/>
      <c r="AG13" s="25"/>
    </row>
    <row r="14" spans="1:33" ht="20.25" customHeight="1" x14ac:dyDescent="0.25">
      <c r="A14" s="1">
        <v>2</v>
      </c>
      <c r="B14" s="105" t="s">
        <v>10</v>
      </c>
      <c r="C14" s="46">
        <f>D14+F14+G14+H14+I14+K14+L14+M14+O14+P14+Q14+R14+S14+W14+V14+X14</f>
        <v>32521563.59</v>
      </c>
      <c r="D14" s="46">
        <f>ROUND(4225.7*660.21,2)</f>
        <v>2789849.4</v>
      </c>
      <c r="E14" s="84"/>
      <c r="F14" s="46"/>
      <c r="G14" s="106">
        <f>ROUND(4225.7*620.83,2)</f>
        <v>2623441.33</v>
      </c>
      <c r="H14" s="103">
        <f>ROUND(4225.7*665.62,2)</f>
        <v>2812710.43</v>
      </c>
      <c r="I14" s="103">
        <f>ROUND(4225.7*3201.73,2)</f>
        <v>13529550.460000001</v>
      </c>
      <c r="J14" s="1">
        <v>1</v>
      </c>
      <c r="K14" s="46">
        <v>2501151.2400000002</v>
      </c>
      <c r="L14" s="99"/>
      <c r="M14" s="99"/>
      <c r="N14" s="99"/>
      <c r="O14" s="99"/>
      <c r="P14" s="101"/>
      <c r="Q14" s="46">
        <f>ROUND(4225.7*706.71,2)</f>
        <v>2986344.45</v>
      </c>
      <c r="R14" s="101"/>
      <c r="S14" s="103">
        <f>ROUND(4225.7*1135.41,2)</f>
        <v>4797902.04</v>
      </c>
      <c r="T14" s="103"/>
      <c r="U14" s="103"/>
      <c r="V14" s="101"/>
      <c r="W14" s="104">
        <f>ROUND((D14+F14+G14+H14+I14+K14+Q14+S14)*1.5%,2)</f>
        <v>480614.24</v>
      </c>
      <c r="X14" s="101"/>
      <c r="Y14" s="101"/>
      <c r="Z14" s="101"/>
      <c r="AA14" s="101"/>
      <c r="AB14" s="104">
        <f>C14</f>
        <v>32521563.59</v>
      </c>
      <c r="AC14" s="1"/>
      <c r="AD14" s="1">
        <v>2023</v>
      </c>
      <c r="AE14" s="1">
        <v>2023</v>
      </c>
      <c r="AF14" s="98"/>
      <c r="AG14" s="98"/>
    </row>
    <row r="15" spans="1:33" ht="20.25" customHeight="1" x14ac:dyDescent="0.25">
      <c r="A15" s="1">
        <v>3</v>
      </c>
      <c r="B15" s="85" t="s">
        <v>25</v>
      </c>
      <c r="C15" s="46">
        <f>D15+F15+G15+H15+I15+K15+L15+M15+O15+P15+Q15+R15+S15+W15+V15+X15</f>
        <v>12028579.49</v>
      </c>
      <c r="D15" s="101"/>
      <c r="E15" s="101"/>
      <c r="F15" s="1"/>
      <c r="G15" s="106"/>
      <c r="H15" s="1"/>
      <c r="I15" s="1"/>
      <c r="J15" s="1"/>
      <c r="K15" s="1"/>
      <c r="L15" s="99"/>
      <c r="M15" s="99"/>
      <c r="N15" s="99"/>
      <c r="O15" s="99"/>
      <c r="P15" s="46">
        <v>11181714.060000001</v>
      </c>
      <c r="Q15" s="101"/>
      <c r="R15" s="101"/>
      <c r="S15" s="101"/>
      <c r="T15" s="101"/>
      <c r="U15" s="101"/>
      <c r="V15" s="46">
        <v>635996.76</v>
      </c>
      <c r="W15" s="46">
        <v>210868.67</v>
      </c>
      <c r="X15" s="101"/>
      <c r="Y15" s="101"/>
      <c r="Z15" s="104">
        <f>C15</f>
        <v>12028579.49</v>
      </c>
      <c r="AA15" s="101"/>
      <c r="AB15" s="104"/>
      <c r="AC15" s="1"/>
      <c r="AD15" s="1">
        <v>2022</v>
      </c>
      <c r="AE15" s="1">
        <v>2023</v>
      </c>
      <c r="AF15" s="98"/>
      <c r="AG15" s="98"/>
    </row>
    <row r="16" spans="1:33" ht="20.25" customHeight="1" x14ac:dyDescent="0.25">
      <c r="A16" s="1">
        <v>4</v>
      </c>
      <c r="B16" s="85" t="s">
        <v>111</v>
      </c>
      <c r="C16" s="46">
        <f>D16+F16+G16+H16+I16+K16+L16+M16+O16+P16+Q16+R16+S16+W16+V16+X16</f>
        <v>3750000</v>
      </c>
      <c r="D16" s="101"/>
      <c r="E16" s="1">
        <v>2</v>
      </c>
      <c r="F16" s="104">
        <f>1235745*E16</f>
        <v>2471490</v>
      </c>
      <c r="G16" s="106"/>
      <c r="H16" s="1"/>
      <c r="I16" s="1"/>
      <c r="J16" s="1">
        <v>2</v>
      </c>
      <c r="K16" s="104">
        <f>639255*J16</f>
        <v>1278510</v>
      </c>
      <c r="L16" s="99"/>
      <c r="M16" s="99"/>
      <c r="N16" s="99"/>
      <c r="O16" s="99"/>
      <c r="P16" s="46"/>
      <c r="Q16" s="101"/>
      <c r="R16" s="101"/>
      <c r="S16" s="101"/>
      <c r="T16" s="101"/>
      <c r="U16" s="101"/>
      <c r="V16" s="46"/>
      <c r="W16" s="46"/>
      <c r="X16" s="101"/>
      <c r="Y16" s="101"/>
      <c r="Z16" s="104"/>
      <c r="AA16" s="101"/>
      <c r="AB16" s="104">
        <f>C16</f>
        <v>3750000</v>
      </c>
      <c r="AC16" s="1"/>
      <c r="AD16" s="1">
        <v>2023</v>
      </c>
      <c r="AE16" s="1">
        <v>2023</v>
      </c>
      <c r="AF16" s="98"/>
      <c r="AG16" s="98"/>
    </row>
    <row r="17" spans="1:33" ht="20.25" customHeight="1" x14ac:dyDescent="0.25">
      <c r="A17" s="1">
        <v>5</v>
      </c>
      <c r="B17" s="85" t="s">
        <v>99</v>
      </c>
      <c r="C17" s="46">
        <f t="shared" ref="C17:C22" si="1">D17+F17+G17+H17+I17+K17+L17+M17+O17+P17+Q17+R17+S17+W17+V17+X17</f>
        <v>2750000</v>
      </c>
      <c r="D17" s="101"/>
      <c r="E17" s="1">
        <v>1</v>
      </c>
      <c r="F17" s="104">
        <v>1612809</v>
      </c>
      <c r="G17" s="106"/>
      <c r="H17" s="1"/>
      <c r="I17" s="1"/>
      <c r="J17" s="1">
        <v>1</v>
      </c>
      <c r="K17" s="104">
        <f>2700000-1612809</f>
        <v>1087191</v>
      </c>
      <c r="L17" s="99"/>
      <c r="M17" s="99"/>
      <c r="N17" s="99"/>
      <c r="O17" s="99"/>
      <c r="P17" s="46"/>
      <c r="Q17" s="101"/>
      <c r="R17" s="101"/>
      <c r="S17" s="101"/>
      <c r="T17" s="101"/>
      <c r="U17" s="101"/>
      <c r="V17" s="46">
        <v>50000</v>
      </c>
      <c r="W17" s="46"/>
      <c r="X17" s="101"/>
      <c r="Y17" s="101"/>
      <c r="Z17" s="104"/>
      <c r="AA17" s="101"/>
      <c r="AB17" s="104">
        <f t="shared" ref="AB17:AB22" si="2">C17</f>
        <v>2750000</v>
      </c>
      <c r="AC17" s="1"/>
      <c r="AD17" s="1">
        <v>2023</v>
      </c>
      <c r="AE17" s="1">
        <v>2023</v>
      </c>
      <c r="AF17" s="98"/>
      <c r="AG17" s="98"/>
    </row>
    <row r="18" spans="1:33" ht="19.5" customHeight="1" x14ac:dyDescent="0.25">
      <c r="A18" s="1">
        <v>6</v>
      </c>
      <c r="B18" s="85" t="s">
        <v>102</v>
      </c>
      <c r="C18" s="46">
        <f t="shared" si="1"/>
        <v>2750000</v>
      </c>
      <c r="D18" s="101"/>
      <c r="E18" s="1">
        <v>1</v>
      </c>
      <c r="F18" s="104">
        <v>1612809</v>
      </c>
      <c r="G18" s="106"/>
      <c r="H18" s="1"/>
      <c r="I18" s="1"/>
      <c r="J18" s="1">
        <v>1</v>
      </c>
      <c r="K18" s="104">
        <f t="shared" ref="K18:K19" si="3">2700000-1612809</f>
        <v>1087191</v>
      </c>
      <c r="L18" s="99"/>
      <c r="M18" s="99"/>
      <c r="N18" s="99"/>
      <c r="O18" s="99"/>
      <c r="P18" s="46"/>
      <c r="Q18" s="101"/>
      <c r="R18" s="101"/>
      <c r="S18" s="101"/>
      <c r="T18" s="101"/>
      <c r="U18" s="101"/>
      <c r="V18" s="46">
        <v>50000</v>
      </c>
      <c r="W18" s="46"/>
      <c r="X18" s="101"/>
      <c r="Y18" s="101"/>
      <c r="Z18" s="104"/>
      <c r="AA18" s="101"/>
      <c r="AB18" s="104">
        <f t="shared" si="2"/>
        <v>2750000</v>
      </c>
      <c r="AC18" s="1"/>
      <c r="AD18" s="1">
        <v>2023</v>
      </c>
      <c r="AE18" s="1">
        <v>2023</v>
      </c>
      <c r="AF18" s="98"/>
      <c r="AG18" s="98"/>
    </row>
    <row r="19" spans="1:33" ht="21" customHeight="1" x14ac:dyDescent="0.25">
      <c r="A19" s="1">
        <v>7</v>
      </c>
      <c r="B19" s="85" t="s">
        <v>103</v>
      </c>
      <c r="C19" s="46">
        <f t="shared" si="1"/>
        <v>2750000</v>
      </c>
      <c r="D19" s="101"/>
      <c r="E19" s="1">
        <v>1</v>
      </c>
      <c r="F19" s="104">
        <v>1612809</v>
      </c>
      <c r="G19" s="106"/>
      <c r="H19" s="1"/>
      <c r="I19" s="1"/>
      <c r="J19" s="1">
        <v>1</v>
      </c>
      <c r="K19" s="104">
        <f t="shared" si="3"/>
        <v>1087191</v>
      </c>
      <c r="L19" s="99"/>
      <c r="M19" s="99"/>
      <c r="N19" s="99"/>
      <c r="O19" s="99"/>
      <c r="P19" s="46"/>
      <c r="Q19" s="101"/>
      <c r="R19" s="101"/>
      <c r="S19" s="101"/>
      <c r="T19" s="101"/>
      <c r="U19" s="101"/>
      <c r="V19" s="46">
        <v>50000</v>
      </c>
      <c r="W19" s="46"/>
      <c r="X19" s="101"/>
      <c r="Y19" s="101"/>
      <c r="Z19" s="104"/>
      <c r="AA19" s="101"/>
      <c r="AB19" s="104">
        <f t="shared" si="2"/>
        <v>2750000</v>
      </c>
      <c r="AC19" s="1"/>
      <c r="AD19" s="1">
        <v>2023</v>
      </c>
      <c r="AE19" s="1">
        <v>2023</v>
      </c>
      <c r="AF19" s="98"/>
      <c r="AG19" s="98"/>
    </row>
    <row r="20" spans="1:33" ht="24" customHeight="1" x14ac:dyDescent="0.25">
      <c r="A20" s="1">
        <v>8</v>
      </c>
      <c r="B20" s="85" t="s">
        <v>104</v>
      </c>
      <c r="C20" s="46">
        <f t="shared" si="1"/>
        <v>2750000</v>
      </c>
      <c r="D20" s="101"/>
      <c r="E20" s="1">
        <v>1</v>
      </c>
      <c r="F20" s="104">
        <v>1612809</v>
      </c>
      <c r="G20" s="106"/>
      <c r="H20" s="1"/>
      <c r="I20" s="1"/>
      <c r="J20" s="1">
        <v>1</v>
      </c>
      <c r="K20" s="104">
        <f>2700000-1612809</f>
        <v>1087191</v>
      </c>
      <c r="L20" s="99"/>
      <c r="M20" s="99"/>
      <c r="N20" s="99"/>
      <c r="O20" s="99"/>
      <c r="P20" s="46"/>
      <c r="Q20" s="101"/>
      <c r="R20" s="101"/>
      <c r="S20" s="101"/>
      <c r="T20" s="101"/>
      <c r="U20" s="101"/>
      <c r="V20" s="46">
        <v>50000</v>
      </c>
      <c r="W20" s="46"/>
      <c r="X20" s="101"/>
      <c r="Y20" s="101"/>
      <c r="Z20" s="104"/>
      <c r="AA20" s="101"/>
      <c r="AB20" s="104">
        <f t="shared" si="2"/>
        <v>2750000</v>
      </c>
      <c r="AC20" s="1"/>
      <c r="AD20" s="1">
        <v>2023</v>
      </c>
      <c r="AE20" s="1">
        <v>2023</v>
      </c>
      <c r="AF20" s="98"/>
      <c r="AG20" s="98"/>
    </row>
    <row r="21" spans="1:33" ht="27" customHeight="1" x14ac:dyDescent="0.25">
      <c r="A21" s="1">
        <v>9</v>
      </c>
      <c r="B21" s="85" t="s">
        <v>105</v>
      </c>
      <c r="C21" s="46">
        <f t="shared" si="1"/>
        <v>3500000</v>
      </c>
      <c r="D21" s="101"/>
      <c r="E21" s="1">
        <v>1</v>
      </c>
      <c r="F21" s="104">
        <v>1612809</v>
      </c>
      <c r="G21" s="106"/>
      <c r="H21" s="1"/>
      <c r="I21" s="1"/>
      <c r="J21" s="1">
        <v>2</v>
      </c>
      <c r="K21" s="104">
        <f>3450000-1612809</f>
        <v>1837191</v>
      </c>
      <c r="L21" s="99"/>
      <c r="M21" s="99"/>
      <c r="N21" s="99"/>
      <c r="O21" s="99"/>
      <c r="P21" s="46"/>
      <c r="Q21" s="101"/>
      <c r="R21" s="101"/>
      <c r="S21" s="101"/>
      <c r="T21" s="101"/>
      <c r="U21" s="101"/>
      <c r="V21" s="46">
        <v>50000</v>
      </c>
      <c r="W21" s="46"/>
      <c r="X21" s="101"/>
      <c r="Y21" s="101"/>
      <c r="Z21" s="104"/>
      <c r="AA21" s="101"/>
      <c r="AB21" s="104">
        <f t="shared" si="2"/>
        <v>3500000</v>
      </c>
      <c r="AC21" s="1"/>
      <c r="AD21" s="1">
        <v>2023</v>
      </c>
      <c r="AE21" s="1">
        <v>2023</v>
      </c>
      <c r="AF21" s="98"/>
      <c r="AG21" s="98"/>
    </row>
    <row r="22" spans="1:33" ht="21.75" customHeight="1" x14ac:dyDescent="0.25">
      <c r="A22" s="1">
        <v>10</v>
      </c>
      <c r="B22" s="85" t="s">
        <v>106</v>
      </c>
      <c r="C22" s="46">
        <f t="shared" si="1"/>
        <v>4200000</v>
      </c>
      <c r="D22" s="101"/>
      <c r="E22" s="1">
        <v>4</v>
      </c>
      <c r="F22" s="104">
        <f>518750*E22</f>
        <v>2075000</v>
      </c>
      <c r="G22" s="106"/>
      <c r="H22" s="1"/>
      <c r="I22" s="1"/>
      <c r="J22" s="1">
        <v>4</v>
      </c>
      <c r="K22" s="104">
        <f>518750*J22</f>
        <v>2075000</v>
      </c>
      <c r="L22" s="99"/>
      <c r="M22" s="99"/>
      <c r="N22" s="99"/>
      <c r="O22" s="99"/>
      <c r="P22" s="46"/>
      <c r="Q22" s="101"/>
      <c r="R22" s="101"/>
      <c r="S22" s="101"/>
      <c r="T22" s="101"/>
      <c r="U22" s="101"/>
      <c r="V22" s="46">
        <v>50000</v>
      </c>
      <c r="W22" s="46"/>
      <c r="X22" s="101"/>
      <c r="Y22" s="101"/>
      <c r="Z22" s="104"/>
      <c r="AA22" s="101"/>
      <c r="AB22" s="104">
        <f t="shared" si="2"/>
        <v>4200000</v>
      </c>
      <c r="AC22" s="1"/>
      <c r="AD22" s="1">
        <v>2023</v>
      </c>
      <c r="AE22" s="1">
        <v>2023</v>
      </c>
      <c r="AF22" s="98"/>
      <c r="AG22" s="98"/>
    </row>
    <row r="23" spans="1:33" ht="28.5" customHeight="1" x14ac:dyDescent="0.25">
      <c r="A23" s="139" t="s">
        <v>107</v>
      </c>
      <c r="B23" s="139"/>
      <c r="C23" s="70">
        <f>SUM(C13:C22)</f>
        <v>136141237.11000001</v>
      </c>
      <c r="D23" s="102">
        <f t="shared" ref="D23:AC23" si="4">SUM(D13:D22)</f>
        <v>2789849.4</v>
      </c>
      <c r="E23" s="70">
        <f t="shared" si="4"/>
        <v>11</v>
      </c>
      <c r="F23" s="70">
        <f t="shared" si="4"/>
        <v>12610535</v>
      </c>
      <c r="G23" s="70">
        <f t="shared" si="4"/>
        <v>2623441.33</v>
      </c>
      <c r="H23" s="70">
        <f t="shared" si="4"/>
        <v>2812710.43</v>
      </c>
      <c r="I23" s="102">
        <f t="shared" si="4"/>
        <v>13529550.460000001</v>
      </c>
      <c r="J23" s="102">
        <f t="shared" si="4"/>
        <v>13</v>
      </c>
      <c r="K23" s="102">
        <f t="shared" si="4"/>
        <v>12040616.24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39445916.469999999</v>
      </c>
      <c r="Q23" s="70">
        <f t="shared" si="4"/>
        <v>2986344.45</v>
      </c>
      <c r="R23" s="70">
        <f t="shared" si="4"/>
        <v>37794347.369999997</v>
      </c>
      <c r="S23" s="70">
        <f t="shared" si="4"/>
        <v>4797902.04</v>
      </c>
      <c r="T23" s="70">
        <f t="shared" si="4"/>
        <v>0</v>
      </c>
      <c r="U23" s="70">
        <f t="shared" si="4"/>
        <v>0</v>
      </c>
      <c r="V23" s="70">
        <f t="shared" si="4"/>
        <v>3027662.76</v>
      </c>
      <c r="W23" s="70">
        <f t="shared" si="4"/>
        <v>1682361.16</v>
      </c>
      <c r="X23" s="70">
        <f t="shared" si="4"/>
        <v>0</v>
      </c>
      <c r="Y23" s="70">
        <f t="shared" si="4"/>
        <v>0</v>
      </c>
      <c r="Z23" s="70">
        <f t="shared" si="4"/>
        <v>12028579.49</v>
      </c>
      <c r="AA23" s="70">
        <f t="shared" si="4"/>
        <v>0</v>
      </c>
      <c r="AB23" s="70">
        <f t="shared" si="4"/>
        <v>124112657.62</v>
      </c>
      <c r="AC23" s="70">
        <f t="shared" si="4"/>
        <v>0</v>
      </c>
      <c r="AD23" s="71" t="s">
        <v>43</v>
      </c>
      <c r="AE23" s="71" t="s">
        <v>43</v>
      </c>
      <c r="AF23" s="23"/>
      <c r="AG23" s="23"/>
    </row>
    <row r="24" spans="1:33" ht="25.5" customHeight="1" x14ac:dyDescent="0.25">
      <c r="A24" s="145">
        <v>2024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23"/>
      <c r="AG24" s="23"/>
    </row>
    <row r="25" spans="1:33" ht="21.75" customHeight="1" x14ac:dyDescent="0.25">
      <c r="A25" s="31">
        <f>A22+1</f>
        <v>11</v>
      </c>
      <c r="B25" s="39" t="s">
        <v>84</v>
      </c>
      <c r="C25" s="32">
        <f t="shared" ref="C25:C36" si="5">D25+F25+G25+H25+I25+K25+L25+M25+O25+P25+Q25+R25+S25+W25+V25+X25</f>
        <v>24022162.940000001</v>
      </c>
      <c r="D25" s="100"/>
      <c r="E25" s="72"/>
      <c r="F25" s="72"/>
      <c r="G25" s="73"/>
      <c r="H25" s="72"/>
      <c r="I25" s="100"/>
      <c r="J25" s="100"/>
      <c r="K25" s="100"/>
      <c r="L25" s="73"/>
      <c r="M25" s="73"/>
      <c r="N25" s="73"/>
      <c r="O25" s="73"/>
      <c r="P25" s="72"/>
      <c r="Q25" s="72"/>
      <c r="R25" s="74">
        <v>22591614.760000002</v>
      </c>
      <c r="S25" s="72"/>
      <c r="T25" s="72"/>
      <c r="U25" s="72"/>
      <c r="V25" s="74">
        <v>1312776</v>
      </c>
      <c r="W25" s="75">
        <v>117772.18</v>
      </c>
      <c r="X25" s="72"/>
      <c r="Y25" s="72"/>
      <c r="Z25" s="74">
        <f>C25</f>
        <v>24022162.940000001</v>
      </c>
      <c r="AA25" s="72"/>
      <c r="AB25" s="72"/>
      <c r="AC25" s="72"/>
      <c r="AD25" s="31">
        <v>2024</v>
      </c>
      <c r="AE25" s="31">
        <v>2025</v>
      </c>
      <c r="AF25" s="23"/>
      <c r="AG25" s="23"/>
    </row>
    <row r="26" spans="1:33" ht="21.75" customHeight="1" x14ac:dyDescent="0.25">
      <c r="A26" s="31">
        <f>A25+1</f>
        <v>12</v>
      </c>
      <c r="B26" s="39" t="s">
        <v>10</v>
      </c>
      <c r="C26" s="32">
        <f>D26+F26+G26+H26+I26+K26+L26+M26+O26+P26+Q26+R26+S26+W26+V26+X26</f>
        <v>14735539.25</v>
      </c>
      <c r="D26" s="16"/>
      <c r="E26" s="76"/>
      <c r="F26" s="41"/>
      <c r="G26" s="40"/>
      <c r="H26" s="77"/>
      <c r="I26" s="51"/>
      <c r="J26" s="91"/>
      <c r="K26" s="16"/>
      <c r="L26" s="42"/>
      <c r="M26" s="42"/>
      <c r="N26" s="42"/>
      <c r="O26" s="42"/>
      <c r="P26" s="44"/>
      <c r="Q26" s="41"/>
      <c r="R26" s="74">
        <f>ROUND(4225.7*3435.59,2)</f>
        <v>14517772.66</v>
      </c>
      <c r="S26" s="77"/>
      <c r="T26" s="77"/>
      <c r="U26" s="77"/>
      <c r="V26" s="44"/>
      <c r="W26" s="43">
        <f>R26*1.5%</f>
        <v>217766.59</v>
      </c>
      <c r="X26" s="44"/>
      <c r="Y26" s="44"/>
      <c r="Z26" s="44"/>
      <c r="AA26" s="44"/>
      <c r="AB26" s="43">
        <f>C26</f>
        <v>14735539.25</v>
      </c>
      <c r="AC26" s="31"/>
      <c r="AD26" s="31">
        <v>2024</v>
      </c>
      <c r="AE26" s="31">
        <v>2024</v>
      </c>
      <c r="AF26" s="23"/>
      <c r="AG26" s="23"/>
    </row>
    <row r="27" spans="1:33" ht="21.75" customHeight="1" x14ac:dyDescent="0.25">
      <c r="A27" s="31">
        <f>A26+1</f>
        <v>13</v>
      </c>
      <c r="B27" s="39" t="s">
        <v>15</v>
      </c>
      <c r="C27" s="32">
        <f t="shared" si="5"/>
        <v>21792379.010000002</v>
      </c>
      <c r="D27" s="47"/>
      <c r="E27" s="44"/>
      <c r="F27" s="45"/>
      <c r="G27" s="40"/>
      <c r="H27" s="45"/>
      <c r="I27" s="91"/>
      <c r="J27" s="91"/>
      <c r="K27" s="91"/>
      <c r="L27" s="42"/>
      <c r="M27" s="42"/>
      <c r="N27" s="42"/>
      <c r="O27" s="42"/>
      <c r="P27" s="41">
        <f>ROUND(5569.2*3855.19,2)</f>
        <v>21470324.149999999</v>
      </c>
      <c r="Q27" s="44"/>
      <c r="R27" s="44"/>
      <c r="S27" s="44"/>
      <c r="T27" s="44"/>
      <c r="U27" s="44"/>
      <c r="V27" s="44"/>
      <c r="W27" s="43">
        <f>P27*1.5%</f>
        <v>322054.86</v>
      </c>
      <c r="X27" s="44"/>
      <c r="Y27" s="44"/>
      <c r="Z27" s="44"/>
      <c r="AA27" s="44"/>
      <c r="AB27" s="43">
        <f t="shared" ref="AB27:AB29" si="6">C27</f>
        <v>21792379.010000002</v>
      </c>
      <c r="AC27" s="31"/>
      <c r="AD27" s="31">
        <v>2024</v>
      </c>
      <c r="AE27" s="31">
        <v>2024</v>
      </c>
      <c r="AF27" s="23"/>
      <c r="AG27" s="23"/>
    </row>
    <row r="28" spans="1:33" ht="21.75" customHeight="1" x14ac:dyDescent="0.25">
      <c r="A28" s="31">
        <f t="shared" ref="A28:A36" si="7">A27+1</f>
        <v>14</v>
      </c>
      <c r="B28" s="39" t="s">
        <v>85</v>
      </c>
      <c r="C28" s="32">
        <f t="shared" si="5"/>
        <v>12755552.220000001</v>
      </c>
      <c r="D28" s="47"/>
      <c r="E28" s="44"/>
      <c r="F28" s="45"/>
      <c r="G28" s="40"/>
      <c r="H28" s="45"/>
      <c r="I28" s="91"/>
      <c r="J28" s="91"/>
      <c r="K28" s="91"/>
      <c r="L28" s="42"/>
      <c r="M28" s="42"/>
      <c r="N28" s="42"/>
      <c r="O28" s="42"/>
      <c r="P28" s="75">
        <v>10875842.369999999</v>
      </c>
      <c r="Q28" s="44"/>
      <c r="R28" s="44"/>
      <c r="S28" s="44"/>
      <c r="T28" s="44"/>
      <c r="U28" s="44"/>
      <c r="V28" s="78">
        <f>761308.97+1061419.2</f>
        <v>1822728.17</v>
      </c>
      <c r="W28" s="75">
        <v>56981.68</v>
      </c>
      <c r="X28" s="44"/>
      <c r="Y28" s="44"/>
      <c r="Z28" s="43">
        <f>C28</f>
        <v>12755552.220000001</v>
      </c>
      <c r="AA28" s="44"/>
      <c r="AB28" s="43"/>
      <c r="AC28" s="31"/>
      <c r="AD28" s="31">
        <v>2024</v>
      </c>
      <c r="AE28" s="31">
        <v>2025</v>
      </c>
      <c r="AF28" s="23"/>
      <c r="AG28" s="23"/>
    </row>
    <row r="29" spans="1:33" ht="21.75" customHeight="1" x14ac:dyDescent="0.25">
      <c r="A29" s="31">
        <f t="shared" si="7"/>
        <v>15</v>
      </c>
      <c r="B29" s="79" t="s">
        <v>16</v>
      </c>
      <c r="C29" s="32">
        <f t="shared" si="5"/>
        <v>5848870.3799999999</v>
      </c>
      <c r="D29" s="47"/>
      <c r="E29" s="44"/>
      <c r="F29" s="45"/>
      <c r="G29" s="40"/>
      <c r="H29" s="45"/>
      <c r="I29" s="91"/>
      <c r="J29" s="91"/>
      <c r="K29" s="91"/>
      <c r="L29" s="42"/>
      <c r="M29" s="42"/>
      <c r="N29" s="42"/>
      <c r="O29" s="42"/>
      <c r="P29" s="41">
        <f>ROUND(1593.1*3617.12,2)</f>
        <v>5762433.8700000001</v>
      </c>
      <c r="Q29" s="44"/>
      <c r="R29" s="44"/>
      <c r="S29" s="44"/>
      <c r="T29" s="44"/>
      <c r="U29" s="44"/>
      <c r="V29" s="44"/>
      <c r="W29" s="43">
        <f>P29*1.5%</f>
        <v>86436.51</v>
      </c>
      <c r="X29" s="44"/>
      <c r="Y29" s="44"/>
      <c r="Z29" s="44"/>
      <c r="AA29" s="44"/>
      <c r="AB29" s="43">
        <f t="shared" si="6"/>
        <v>5848870.3799999999</v>
      </c>
      <c r="AC29" s="31"/>
      <c r="AD29" s="31">
        <v>2024</v>
      </c>
      <c r="AE29" s="31">
        <v>2024</v>
      </c>
      <c r="AF29" s="23"/>
      <c r="AG29" s="23"/>
    </row>
    <row r="30" spans="1:33" ht="21.75" customHeight="1" x14ac:dyDescent="0.25">
      <c r="A30" s="1">
        <f t="shared" si="7"/>
        <v>16</v>
      </c>
      <c r="B30" s="112" t="s">
        <v>17</v>
      </c>
      <c r="C30" s="46">
        <f t="shared" si="5"/>
        <v>21285231.469999999</v>
      </c>
      <c r="D30" s="47"/>
      <c r="E30" s="47"/>
      <c r="F30" s="91"/>
      <c r="G30" s="48"/>
      <c r="H30" s="91"/>
      <c r="I30" s="91"/>
      <c r="J30" s="91"/>
      <c r="K30" s="91"/>
      <c r="L30" s="49"/>
      <c r="M30" s="49"/>
      <c r="N30" s="49"/>
      <c r="O30" s="49"/>
      <c r="P30" s="92"/>
      <c r="Q30" s="47"/>
      <c r="R30" s="16">
        <v>20970671.399999999</v>
      </c>
      <c r="S30" s="47"/>
      <c r="T30" s="47"/>
      <c r="U30" s="47"/>
      <c r="V30" s="92"/>
      <c r="W30" s="81">
        <v>314560.07</v>
      </c>
      <c r="X30" s="47"/>
      <c r="Y30" s="47"/>
      <c r="Z30" s="92"/>
      <c r="AA30" s="47"/>
      <c r="AB30" s="81">
        <f>C30-Z30</f>
        <v>21285231.469999999</v>
      </c>
      <c r="AC30" s="1"/>
      <c r="AD30" s="1">
        <v>2024</v>
      </c>
      <c r="AE30" s="1">
        <v>2025</v>
      </c>
      <c r="AF30" s="111"/>
      <c r="AG30" s="111"/>
    </row>
    <row r="31" spans="1:33" ht="21.75" customHeight="1" x14ac:dyDescent="0.25">
      <c r="A31" s="31">
        <f t="shared" si="7"/>
        <v>17</v>
      </c>
      <c r="B31" s="79" t="s">
        <v>86</v>
      </c>
      <c r="C31" s="32">
        <f>D31+F31+G31+H31+I31+K31+L31+M31+O31+P31+Q31+R31+S31+W31+V31+X31</f>
        <v>29018796.699999999</v>
      </c>
      <c r="D31" s="47"/>
      <c r="E31" s="44"/>
      <c r="F31" s="45"/>
      <c r="G31" s="40"/>
      <c r="H31" s="45"/>
      <c r="I31" s="91"/>
      <c r="J31" s="91"/>
      <c r="K31" s="91"/>
      <c r="L31" s="42"/>
      <c r="M31" s="42"/>
      <c r="N31" s="42"/>
      <c r="O31" s="42"/>
      <c r="P31" s="75">
        <v>13800576.970000001</v>
      </c>
      <c r="Q31" s="44"/>
      <c r="R31" s="75">
        <v>13330919.58</v>
      </c>
      <c r="S31" s="44"/>
      <c r="T31" s="44"/>
      <c r="U31" s="44"/>
      <c r="V31" s="78">
        <v>1745150.4</v>
      </c>
      <c r="W31" s="78">
        <v>142149.75</v>
      </c>
      <c r="X31" s="44"/>
      <c r="Y31" s="44"/>
      <c r="Z31" s="43">
        <f>C31</f>
        <v>29018796.699999999</v>
      </c>
      <c r="AA31" s="44"/>
      <c r="AB31" s="43"/>
      <c r="AC31" s="31"/>
      <c r="AD31" s="31">
        <v>2024</v>
      </c>
      <c r="AE31" s="31">
        <v>2025</v>
      </c>
      <c r="AF31" s="23"/>
      <c r="AG31" s="23"/>
    </row>
    <row r="32" spans="1:33" ht="21.75" customHeight="1" x14ac:dyDescent="0.25">
      <c r="A32" s="1">
        <v>18</v>
      </c>
      <c r="B32" s="90" t="s">
        <v>18</v>
      </c>
      <c r="C32" s="46">
        <f t="shared" ref="C32" si="8">D32+F32+G32+H32+I32+K32+L32+M32+O32+P32+Q32+R32+S32+W32+V32+X32</f>
        <v>41166818.649999999</v>
      </c>
      <c r="D32" s="47"/>
      <c r="E32" s="47"/>
      <c r="F32" s="91"/>
      <c r="G32" s="48"/>
      <c r="H32" s="91"/>
      <c r="I32" s="91"/>
      <c r="J32" s="91"/>
      <c r="K32" s="91"/>
      <c r="L32" s="49"/>
      <c r="M32" s="49"/>
      <c r="N32" s="49"/>
      <c r="O32" s="49"/>
      <c r="P32" s="92">
        <v>24618900.600000001</v>
      </c>
      <c r="Q32" s="93"/>
      <c r="R32" s="94">
        <f>ROUND(4215.4*3435.59,2)</f>
        <v>14482386.09</v>
      </c>
      <c r="S32" s="93"/>
      <c r="T32" s="93"/>
      <c r="U32" s="93"/>
      <c r="V32" s="92">
        <v>1861048.4</v>
      </c>
      <c r="W32" s="81">
        <v>204483.56</v>
      </c>
      <c r="X32" s="47"/>
      <c r="Y32" s="47"/>
      <c r="Z32" s="81">
        <v>26608934.539999999</v>
      </c>
      <c r="AA32" s="47"/>
      <c r="AB32" s="81">
        <f>C32-Z32</f>
        <v>14557884.109999999</v>
      </c>
      <c r="AC32" s="1"/>
      <c r="AD32" s="1">
        <v>2024</v>
      </c>
      <c r="AE32" s="1">
        <v>2025</v>
      </c>
      <c r="AF32" s="89"/>
      <c r="AG32" s="89"/>
    </row>
    <row r="33" spans="1:33" ht="21.75" customHeight="1" x14ac:dyDescent="0.25">
      <c r="A33" s="31">
        <v>19</v>
      </c>
      <c r="B33" s="39" t="s">
        <v>91</v>
      </c>
      <c r="C33" s="32">
        <f t="shared" si="5"/>
        <v>11849441.83</v>
      </c>
      <c r="D33" s="101"/>
      <c r="E33" s="69"/>
      <c r="F33" s="31"/>
      <c r="G33" s="68"/>
      <c r="H33" s="31"/>
      <c r="I33" s="1"/>
      <c r="J33" s="1"/>
      <c r="K33" s="1"/>
      <c r="L33" s="66"/>
      <c r="M33" s="66"/>
      <c r="N33" s="66"/>
      <c r="O33" s="66"/>
      <c r="P33" s="32">
        <v>11126236.460000001</v>
      </c>
      <c r="Q33" s="69"/>
      <c r="R33" s="80"/>
      <c r="S33" s="69"/>
      <c r="T33" s="69"/>
      <c r="U33" s="69"/>
      <c r="V33" s="32">
        <v>556311.81999999995</v>
      </c>
      <c r="W33" s="32">
        <v>166893.54999999999</v>
      </c>
      <c r="X33" s="69"/>
      <c r="Y33" s="69"/>
      <c r="Z33" s="67"/>
      <c r="AA33" s="69"/>
      <c r="AB33" s="43">
        <f>C33</f>
        <v>11849441.83</v>
      </c>
      <c r="AC33" s="31"/>
      <c r="AD33" s="31">
        <v>2024</v>
      </c>
      <c r="AE33" s="31">
        <v>2025</v>
      </c>
      <c r="AF33" s="23"/>
      <c r="AG33" s="23"/>
    </row>
    <row r="34" spans="1:33" ht="21.75" customHeight="1" x14ac:dyDescent="0.25">
      <c r="A34" s="31">
        <v>20</v>
      </c>
      <c r="B34" s="39" t="s">
        <v>89</v>
      </c>
      <c r="C34" s="32">
        <f t="shared" si="5"/>
        <v>11908514.18</v>
      </c>
      <c r="D34" s="101"/>
      <c r="E34" s="69"/>
      <c r="F34" s="31"/>
      <c r="G34" s="68"/>
      <c r="H34" s="31"/>
      <c r="I34" s="1"/>
      <c r="J34" s="1"/>
      <c r="K34" s="1"/>
      <c r="L34" s="66"/>
      <c r="M34" s="66"/>
      <c r="N34" s="66"/>
      <c r="O34" s="66"/>
      <c r="P34" s="32">
        <v>11181703.460000001</v>
      </c>
      <c r="Q34" s="69"/>
      <c r="R34" s="80"/>
      <c r="S34" s="69"/>
      <c r="T34" s="69"/>
      <c r="U34" s="69"/>
      <c r="V34" s="32">
        <v>559085.17000000004</v>
      </c>
      <c r="W34" s="32">
        <v>167725.54999999999</v>
      </c>
      <c r="X34" s="69"/>
      <c r="Y34" s="69"/>
      <c r="Z34" s="67"/>
      <c r="AA34" s="69"/>
      <c r="AB34" s="43">
        <f>C34</f>
        <v>11908514.18</v>
      </c>
      <c r="AC34" s="31"/>
      <c r="AD34" s="31">
        <v>2024</v>
      </c>
      <c r="AE34" s="31">
        <v>2025</v>
      </c>
      <c r="AF34" s="23"/>
      <c r="AG34" s="23"/>
    </row>
    <row r="35" spans="1:33" ht="21.75" customHeight="1" x14ac:dyDescent="0.25">
      <c r="A35" s="31">
        <f t="shared" si="7"/>
        <v>21</v>
      </c>
      <c r="B35" s="39" t="s">
        <v>90</v>
      </c>
      <c r="C35" s="32">
        <f t="shared" si="5"/>
        <v>11928362.51</v>
      </c>
      <c r="D35" s="101"/>
      <c r="E35" s="69"/>
      <c r="F35" s="31"/>
      <c r="G35" s="68"/>
      <c r="H35" s="31"/>
      <c r="I35" s="1"/>
      <c r="J35" s="1"/>
      <c r="K35" s="1"/>
      <c r="L35" s="66"/>
      <c r="M35" s="66"/>
      <c r="N35" s="66"/>
      <c r="O35" s="66"/>
      <c r="P35" s="32">
        <v>11200340.380000001</v>
      </c>
      <c r="Q35" s="69"/>
      <c r="R35" s="80"/>
      <c r="S35" s="69"/>
      <c r="T35" s="69"/>
      <c r="U35" s="69"/>
      <c r="V35" s="32">
        <v>560017.02</v>
      </c>
      <c r="W35" s="32">
        <v>168005.11</v>
      </c>
      <c r="X35" s="69"/>
      <c r="Y35" s="69"/>
      <c r="Z35" s="67"/>
      <c r="AA35" s="69"/>
      <c r="AB35" s="43">
        <f>C35</f>
        <v>11928362.51</v>
      </c>
      <c r="AC35" s="31"/>
      <c r="AD35" s="31">
        <v>2024</v>
      </c>
      <c r="AE35" s="31">
        <v>2025</v>
      </c>
      <c r="AF35" s="23"/>
      <c r="AG35" s="23"/>
    </row>
    <row r="36" spans="1:33" ht="21.75" customHeight="1" x14ac:dyDescent="0.25">
      <c r="A36" s="31">
        <f t="shared" si="7"/>
        <v>22</v>
      </c>
      <c r="B36" s="39" t="s">
        <v>92</v>
      </c>
      <c r="C36" s="32">
        <f t="shared" si="5"/>
        <v>11944902.77</v>
      </c>
      <c r="D36" s="101"/>
      <c r="E36" s="69"/>
      <c r="F36" s="31"/>
      <c r="G36" s="68"/>
      <c r="H36" s="31"/>
      <c r="I36" s="1"/>
      <c r="J36" s="1"/>
      <c r="K36" s="1"/>
      <c r="L36" s="66"/>
      <c r="M36" s="66"/>
      <c r="N36" s="66"/>
      <c r="O36" s="66"/>
      <c r="P36" s="32">
        <v>11215871.140000001</v>
      </c>
      <c r="Q36" s="69"/>
      <c r="R36" s="80"/>
      <c r="S36" s="69"/>
      <c r="T36" s="69"/>
      <c r="U36" s="69"/>
      <c r="V36" s="32">
        <v>560793.56000000006</v>
      </c>
      <c r="W36" s="32">
        <v>168238.07</v>
      </c>
      <c r="X36" s="69"/>
      <c r="Y36" s="69"/>
      <c r="Z36" s="67"/>
      <c r="AA36" s="69"/>
      <c r="AB36" s="43">
        <f>C36</f>
        <v>11944902.77</v>
      </c>
      <c r="AC36" s="31"/>
      <c r="AD36" s="31">
        <v>2024</v>
      </c>
      <c r="AE36" s="31">
        <v>2025</v>
      </c>
      <c r="AF36" s="23"/>
      <c r="AG36" s="23"/>
    </row>
    <row r="37" spans="1:33" ht="21.75" customHeight="1" x14ac:dyDescent="0.25">
      <c r="A37" s="139" t="s">
        <v>108</v>
      </c>
      <c r="B37" s="139"/>
      <c r="C37" s="70">
        <f t="shared" ref="C37:S37" si="9">SUM(C25:C36)</f>
        <v>218256571.91</v>
      </c>
      <c r="D37" s="102">
        <f t="shared" si="9"/>
        <v>0</v>
      </c>
      <c r="E37" s="70">
        <f t="shared" si="9"/>
        <v>0</v>
      </c>
      <c r="F37" s="70">
        <f t="shared" si="9"/>
        <v>0</v>
      </c>
      <c r="G37" s="70">
        <f t="shared" si="9"/>
        <v>0</v>
      </c>
      <c r="H37" s="70">
        <f t="shared" si="9"/>
        <v>0</v>
      </c>
      <c r="I37" s="102">
        <f t="shared" si="9"/>
        <v>0</v>
      </c>
      <c r="J37" s="102">
        <f t="shared" si="9"/>
        <v>0</v>
      </c>
      <c r="K37" s="102">
        <f t="shared" si="9"/>
        <v>0</v>
      </c>
      <c r="L37" s="70">
        <f t="shared" si="9"/>
        <v>0</v>
      </c>
      <c r="M37" s="70">
        <f t="shared" si="9"/>
        <v>0</v>
      </c>
      <c r="N37" s="70">
        <f t="shared" si="9"/>
        <v>0</v>
      </c>
      <c r="O37" s="70">
        <f t="shared" si="9"/>
        <v>0</v>
      </c>
      <c r="P37" s="70">
        <f t="shared" si="9"/>
        <v>121252229.40000001</v>
      </c>
      <c r="Q37" s="70">
        <f t="shared" si="9"/>
        <v>0</v>
      </c>
      <c r="R37" s="70">
        <f t="shared" si="9"/>
        <v>85893364.489999995</v>
      </c>
      <c r="S37" s="70">
        <f t="shared" si="9"/>
        <v>0</v>
      </c>
      <c r="T37" s="70"/>
      <c r="U37" s="70"/>
      <c r="V37" s="70">
        <f t="shared" ref="V37:AC37" si="10">SUM(V25:V36)</f>
        <v>8977910.5399999991</v>
      </c>
      <c r="W37" s="70">
        <f t="shared" si="10"/>
        <v>2133067.48</v>
      </c>
      <c r="X37" s="70">
        <f t="shared" si="10"/>
        <v>0</v>
      </c>
      <c r="Y37" s="70">
        <f t="shared" si="10"/>
        <v>0</v>
      </c>
      <c r="Z37" s="70">
        <f t="shared" si="10"/>
        <v>92405446.400000006</v>
      </c>
      <c r="AA37" s="70">
        <f t="shared" si="10"/>
        <v>0</v>
      </c>
      <c r="AB37" s="70">
        <f t="shared" si="10"/>
        <v>125851125.51000001</v>
      </c>
      <c r="AC37" s="70">
        <f t="shared" si="10"/>
        <v>0</v>
      </c>
      <c r="AD37" s="71" t="s">
        <v>43</v>
      </c>
      <c r="AE37" s="71" t="s">
        <v>43</v>
      </c>
      <c r="AF37" s="23"/>
      <c r="AG37" s="23"/>
    </row>
    <row r="38" spans="1:33" ht="27.75" customHeight="1" x14ac:dyDescent="0.25">
      <c r="A38" s="145">
        <v>2025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23"/>
      <c r="AG38" s="23"/>
    </row>
    <row r="39" spans="1:33" ht="20.25" customHeight="1" x14ac:dyDescent="0.25">
      <c r="A39" s="1">
        <v>23</v>
      </c>
      <c r="B39" s="85" t="s">
        <v>23</v>
      </c>
      <c r="C39" s="46">
        <f t="shared" ref="C39" si="11">D39+F39+G39+H39+I39+K39+L39+M39+O39+P39+Q39+R39+S39+W39+V39+X39</f>
        <v>30929661.07</v>
      </c>
      <c r="D39" s="16">
        <f>ROUND(3301.4*589.88,2)</f>
        <v>1947429.83</v>
      </c>
      <c r="E39" s="1"/>
      <c r="F39" s="16"/>
      <c r="G39" s="48">
        <f>ROUND(3301.4*596.38,2)</f>
        <v>1968888.93</v>
      </c>
      <c r="H39" s="16">
        <f>ROUND(3301.4*1074.75,2)</f>
        <v>3548179.65</v>
      </c>
      <c r="I39" s="16"/>
      <c r="J39" s="1">
        <v>1</v>
      </c>
      <c r="K39" s="16">
        <v>2501151.2400000002</v>
      </c>
      <c r="L39" s="49"/>
      <c r="M39" s="49"/>
      <c r="N39" s="49"/>
      <c r="O39" s="49"/>
      <c r="P39" s="16"/>
      <c r="Q39" s="16">
        <f>ROUND(3301.4*1954.25,2)</f>
        <v>6451760.9500000002</v>
      </c>
      <c r="R39" s="41">
        <f>ROUND(3301.4*2647.87,2)</f>
        <v>8741678.0199999996</v>
      </c>
      <c r="S39" s="41">
        <f>ROUND(3301.4*1135.41,2)</f>
        <v>3748442.57</v>
      </c>
      <c r="T39" s="41"/>
      <c r="U39" s="41"/>
      <c r="V39" s="41">
        <v>1588516.91</v>
      </c>
      <c r="W39" s="43">
        <f t="shared" ref="W39" si="12">ROUND((D39+F39+G39+H39+I39+K39+L39+M39+O39+P39+Q39+R39+S39)*1.5%,2)</f>
        <v>433612.97</v>
      </c>
      <c r="X39" s="44"/>
      <c r="Y39" s="44"/>
      <c r="Z39" s="44"/>
      <c r="AA39" s="44"/>
      <c r="AB39" s="43">
        <f t="shared" ref="AB39" si="13">C39</f>
        <v>30929661.07</v>
      </c>
      <c r="AC39" s="31"/>
      <c r="AD39" s="31">
        <v>2025</v>
      </c>
      <c r="AE39" s="31">
        <v>2025</v>
      </c>
      <c r="AF39" s="98"/>
      <c r="AG39" s="98"/>
    </row>
    <row r="40" spans="1:33" ht="18.75" customHeight="1" x14ac:dyDescent="0.25">
      <c r="A40" s="1">
        <v>24</v>
      </c>
      <c r="B40" s="112" t="s">
        <v>95</v>
      </c>
      <c r="C40" s="46">
        <f>D40+F40+G40+H40+I40+K40+L40+M40+O40+P40+Q40+R40+S40+W40+V40+X40</f>
        <v>24894521.690000001</v>
      </c>
      <c r="D40" s="16"/>
      <c r="E40" s="47"/>
      <c r="F40" s="91"/>
      <c r="G40" s="48"/>
      <c r="H40" s="91"/>
      <c r="I40" s="16"/>
      <c r="J40" s="1"/>
      <c r="K40" s="16"/>
      <c r="L40" s="48"/>
      <c r="M40" s="49"/>
      <c r="N40" s="49"/>
      <c r="O40" s="49"/>
      <c r="P40" s="81"/>
      <c r="Q40" s="81"/>
      <c r="R40" s="109">
        <v>23680111.300000001</v>
      </c>
      <c r="S40" s="43"/>
      <c r="T40" s="43"/>
      <c r="U40" s="43"/>
      <c r="V40" s="43">
        <v>1212455.6599999999</v>
      </c>
      <c r="W40" s="43">
        <v>1954.73</v>
      </c>
      <c r="X40" s="43"/>
      <c r="Y40" s="44"/>
      <c r="Z40" s="43">
        <f>C40</f>
        <v>24894521.690000001</v>
      </c>
      <c r="AA40" s="44"/>
      <c r="AB40" s="43"/>
      <c r="AC40" s="31"/>
      <c r="AD40" s="31">
        <v>2025</v>
      </c>
      <c r="AE40" s="31">
        <v>2025</v>
      </c>
      <c r="AF40" s="25"/>
      <c r="AG40" s="25"/>
    </row>
    <row r="41" spans="1:33" ht="21" customHeight="1" x14ac:dyDescent="0.25">
      <c r="A41" s="1">
        <v>25</v>
      </c>
      <c r="B41" s="112" t="s">
        <v>21</v>
      </c>
      <c r="C41" s="46">
        <f>D41+F41+G41+H41+I41+K41+L41+M41+O41+P41+Q41+R41+S41+W41+V41+X41</f>
        <v>13877983.08</v>
      </c>
      <c r="D41" s="16"/>
      <c r="E41" s="50"/>
      <c r="F41" s="16"/>
      <c r="G41" s="48"/>
      <c r="H41" s="51"/>
      <c r="I41" s="51"/>
      <c r="J41" s="91"/>
      <c r="K41" s="16"/>
      <c r="L41" s="49"/>
      <c r="M41" s="49"/>
      <c r="N41" s="49"/>
      <c r="O41" s="49"/>
      <c r="P41" s="47"/>
      <c r="Q41" s="16"/>
      <c r="R41" s="74">
        <v>13030970.029999999</v>
      </c>
      <c r="S41" s="77"/>
      <c r="T41" s="77"/>
      <c r="U41" s="77"/>
      <c r="V41" s="43">
        <v>651548.5</v>
      </c>
      <c r="W41" s="43">
        <f>ROUND((D41+F41+G41+H41+I41+K41+L41+M41+O41+P41+Q41+R41+S41)*1.5%,2)</f>
        <v>195464.55</v>
      </c>
      <c r="X41" s="44"/>
      <c r="Y41" s="44"/>
      <c r="Z41" s="44"/>
      <c r="AA41" s="44"/>
      <c r="AB41" s="43">
        <f>C41</f>
        <v>13877983.08</v>
      </c>
      <c r="AC41" s="31"/>
      <c r="AD41" s="31">
        <v>2025</v>
      </c>
      <c r="AE41" s="1">
        <v>2025</v>
      </c>
      <c r="AF41" s="98"/>
      <c r="AG41" s="98"/>
    </row>
    <row r="42" spans="1:33" ht="19.5" customHeight="1" x14ac:dyDescent="0.25">
      <c r="A42" s="1">
        <v>26</v>
      </c>
      <c r="B42" s="83" t="s">
        <v>98</v>
      </c>
      <c r="C42" s="46">
        <f>D42+F42+G42+H42+I42+K42+L42+M42+O42+P42+Q42+R42+S42+W42+V42+X42</f>
        <v>16860636.350000001</v>
      </c>
      <c r="D42" s="16"/>
      <c r="E42" s="50"/>
      <c r="F42" s="16"/>
      <c r="G42" s="48"/>
      <c r="H42" s="51"/>
      <c r="I42" s="51"/>
      <c r="J42" s="91"/>
      <c r="K42" s="16"/>
      <c r="L42" s="49"/>
      <c r="M42" s="49"/>
      <c r="N42" s="49"/>
      <c r="O42" s="49"/>
      <c r="P42" s="47"/>
      <c r="Q42" s="16"/>
      <c r="R42" s="24">
        <v>15831583.43</v>
      </c>
      <c r="S42" s="51"/>
      <c r="T42" s="51"/>
      <c r="U42" s="51"/>
      <c r="V42" s="81">
        <v>791579.17</v>
      </c>
      <c r="W42" s="81">
        <f>ROUND((D42+F42+G42+H42+I42+K42+L42+M42+O42+P42+Q42+R42+S42)*1.5%,2)</f>
        <v>237473.75</v>
      </c>
      <c r="X42" s="47"/>
      <c r="Y42" s="47"/>
      <c r="Z42" s="47"/>
      <c r="AA42" s="47"/>
      <c r="AB42" s="81">
        <f>C42</f>
        <v>16860636.350000001</v>
      </c>
      <c r="AC42" s="1"/>
      <c r="AD42" s="1">
        <v>2025</v>
      </c>
      <c r="AE42" s="1">
        <v>2025</v>
      </c>
      <c r="AF42" s="108"/>
      <c r="AG42" s="108"/>
    </row>
    <row r="43" spans="1:33" ht="21.75" customHeight="1" x14ac:dyDescent="0.25">
      <c r="A43" s="1">
        <v>27</v>
      </c>
      <c r="B43" s="83" t="s">
        <v>22</v>
      </c>
      <c r="C43" s="46">
        <f t="shared" ref="C43:C45" si="14">D43+F43+G43+H43+I43+K43+L43+M43+O43+P43+Q43+R43+S43+W43+V43+X43</f>
        <v>12552823.68</v>
      </c>
      <c r="D43" s="81"/>
      <c r="E43" s="84"/>
      <c r="F43" s="16"/>
      <c r="G43" s="48"/>
      <c r="H43" s="81"/>
      <c r="I43" s="81"/>
      <c r="J43" s="91"/>
      <c r="K43" s="113"/>
      <c r="L43" s="114"/>
      <c r="M43" s="49"/>
      <c r="N43" s="49"/>
      <c r="O43" s="49"/>
      <c r="P43" s="16"/>
      <c r="Q43" s="16"/>
      <c r="R43" s="109">
        <v>11593858.539999999</v>
      </c>
      <c r="S43" s="41"/>
      <c r="T43" s="41"/>
      <c r="U43" s="41"/>
      <c r="V43" s="43">
        <v>958095.6</v>
      </c>
      <c r="W43" s="43">
        <v>869.54</v>
      </c>
      <c r="X43" s="44"/>
      <c r="Y43" s="44"/>
      <c r="Z43" s="43">
        <v>12552823.68</v>
      </c>
      <c r="AA43" s="44"/>
      <c r="AB43" s="43">
        <f>C43-Z43</f>
        <v>0</v>
      </c>
      <c r="AC43" s="31"/>
      <c r="AD43" s="31">
        <v>2025</v>
      </c>
      <c r="AE43" s="1">
        <v>2025</v>
      </c>
      <c r="AF43" s="98"/>
      <c r="AG43" s="98"/>
    </row>
    <row r="44" spans="1:33" ht="24.75" customHeight="1" x14ac:dyDescent="0.25">
      <c r="A44" s="1">
        <v>28</v>
      </c>
      <c r="B44" s="39" t="s">
        <v>96</v>
      </c>
      <c r="C44" s="32">
        <f>D44+F44+G44+H44+I44+K44+L44+M44+O44+P44+Q44+R44+S44+W44+V44+X44</f>
        <v>23442649.030000001</v>
      </c>
      <c r="D44" s="41"/>
      <c r="E44" s="44"/>
      <c r="F44" s="45"/>
      <c r="G44" s="40"/>
      <c r="H44" s="45"/>
      <c r="I44" s="41"/>
      <c r="J44" s="31"/>
      <c r="K44" s="41"/>
      <c r="L44" s="40"/>
      <c r="M44" s="42"/>
      <c r="N44" s="42"/>
      <c r="O44" s="42"/>
      <c r="P44" s="43">
        <v>11185067.57</v>
      </c>
      <c r="Q44" s="43"/>
      <c r="R44" s="109">
        <v>10586297.359999999</v>
      </c>
      <c r="S44" s="43"/>
      <c r="T44" s="43"/>
      <c r="U44" s="43"/>
      <c r="V44" s="43">
        <v>1669643.04</v>
      </c>
      <c r="W44" s="43">
        <v>1641.06</v>
      </c>
      <c r="X44" s="43"/>
      <c r="Y44" s="44"/>
      <c r="Z44" s="43">
        <f>C44</f>
        <v>23442649.030000001</v>
      </c>
      <c r="AA44" s="44"/>
      <c r="AB44" s="43"/>
      <c r="AC44" s="31"/>
      <c r="AD44" s="31">
        <v>2025</v>
      </c>
      <c r="AE44" s="31">
        <v>2025</v>
      </c>
      <c r="AF44" s="98"/>
      <c r="AG44" s="98"/>
    </row>
    <row r="45" spans="1:33" ht="24.75" customHeight="1" x14ac:dyDescent="0.25">
      <c r="A45" s="1">
        <v>29</v>
      </c>
      <c r="B45" s="85" t="s">
        <v>97</v>
      </c>
      <c r="C45" s="46">
        <f t="shared" si="14"/>
        <v>13738233.449999999</v>
      </c>
      <c r="D45" s="47"/>
      <c r="E45" s="47"/>
      <c r="F45" s="91"/>
      <c r="G45" s="48"/>
      <c r="H45" s="91"/>
      <c r="I45" s="16"/>
      <c r="J45" s="1"/>
      <c r="K45" s="16"/>
      <c r="L45" s="48"/>
      <c r="M45" s="49"/>
      <c r="N45" s="49"/>
      <c r="O45" s="49"/>
      <c r="P45" s="81"/>
      <c r="Q45" s="81"/>
      <c r="R45" s="107">
        <v>12813025.67</v>
      </c>
      <c r="S45" s="81"/>
      <c r="T45" s="81"/>
      <c r="U45" s="81"/>
      <c r="V45" s="81">
        <v>924241.97</v>
      </c>
      <c r="W45" s="81">
        <v>965.81</v>
      </c>
      <c r="X45" s="81"/>
      <c r="Y45" s="47"/>
      <c r="Z45" s="81">
        <f>C45</f>
        <v>13738233.449999999</v>
      </c>
      <c r="AA45" s="47"/>
      <c r="AB45" s="81"/>
      <c r="AC45" s="1"/>
      <c r="AD45" s="1">
        <v>2025</v>
      </c>
      <c r="AE45" s="1">
        <v>2025</v>
      </c>
      <c r="AF45" s="108"/>
      <c r="AG45" s="108"/>
    </row>
    <row r="46" spans="1:33" ht="21.75" customHeight="1" x14ac:dyDescent="0.25">
      <c r="A46" s="139" t="s">
        <v>109</v>
      </c>
      <c r="B46" s="139"/>
      <c r="C46" s="70">
        <f t="shared" ref="C46:AC46" si="15">SUM(C39:C45)</f>
        <v>136296508.34999999</v>
      </c>
      <c r="D46" s="102">
        <f t="shared" si="15"/>
        <v>1947429.83</v>
      </c>
      <c r="E46" s="70">
        <f t="shared" si="15"/>
        <v>0</v>
      </c>
      <c r="F46" s="70">
        <f t="shared" si="15"/>
        <v>0</v>
      </c>
      <c r="G46" s="70">
        <f t="shared" si="15"/>
        <v>1968888.93</v>
      </c>
      <c r="H46" s="70">
        <f t="shared" si="15"/>
        <v>3548179.65</v>
      </c>
      <c r="I46" s="102">
        <f t="shared" si="15"/>
        <v>0</v>
      </c>
      <c r="J46" s="102">
        <f t="shared" si="15"/>
        <v>1</v>
      </c>
      <c r="K46" s="102">
        <f t="shared" si="15"/>
        <v>2501151.2400000002</v>
      </c>
      <c r="L46" s="70">
        <f t="shared" si="15"/>
        <v>0</v>
      </c>
      <c r="M46" s="70">
        <f t="shared" si="15"/>
        <v>0</v>
      </c>
      <c r="N46" s="70">
        <f t="shared" si="15"/>
        <v>0</v>
      </c>
      <c r="O46" s="70">
        <f t="shared" si="15"/>
        <v>0</v>
      </c>
      <c r="P46" s="110">
        <f t="shared" si="15"/>
        <v>11185067.57</v>
      </c>
      <c r="Q46" s="70">
        <f t="shared" si="15"/>
        <v>6451760.9500000002</v>
      </c>
      <c r="R46" s="102">
        <f t="shared" si="15"/>
        <v>96277524.349999994</v>
      </c>
      <c r="S46" s="70">
        <f t="shared" si="15"/>
        <v>3748442.57</v>
      </c>
      <c r="T46" s="70">
        <f t="shared" si="15"/>
        <v>0</v>
      </c>
      <c r="U46" s="70">
        <f t="shared" si="15"/>
        <v>0</v>
      </c>
      <c r="V46" s="70">
        <f t="shared" si="15"/>
        <v>7796080.8499999996</v>
      </c>
      <c r="W46" s="70">
        <f t="shared" si="15"/>
        <v>871982.41</v>
      </c>
      <c r="X46" s="70">
        <f t="shared" si="15"/>
        <v>0</v>
      </c>
      <c r="Y46" s="70">
        <f t="shared" si="15"/>
        <v>0</v>
      </c>
      <c r="Z46" s="70">
        <f t="shared" si="15"/>
        <v>74628227.849999994</v>
      </c>
      <c r="AA46" s="70">
        <f t="shared" si="15"/>
        <v>0</v>
      </c>
      <c r="AB46" s="70">
        <f t="shared" si="15"/>
        <v>61668280.5</v>
      </c>
      <c r="AC46" s="70">
        <f t="shared" si="15"/>
        <v>0</v>
      </c>
      <c r="AD46" s="71" t="s">
        <v>43</v>
      </c>
      <c r="AE46" s="71" t="s">
        <v>43</v>
      </c>
      <c r="AF46" s="23"/>
      <c r="AG46" s="23"/>
    </row>
    <row r="48" spans="1:33" x14ac:dyDescent="0.25">
      <c r="A48" s="135" t="s">
        <v>77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Z48" s="146"/>
      <c r="AA48" s="146"/>
      <c r="AB48" s="146"/>
      <c r="AC48" s="146"/>
      <c r="AD48" s="146"/>
      <c r="AE48" s="146"/>
    </row>
    <row r="49" spans="1:17" x14ac:dyDescent="0.25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9"/>
    </row>
    <row r="50" spans="1:17" x14ac:dyDescent="0.25">
      <c r="A50" s="135" t="s">
        <v>78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</row>
    <row r="51" spans="1:17" x14ac:dyDescent="0.25">
      <c r="A51" s="135" t="s">
        <v>79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</row>
    <row r="52" spans="1:17" x14ac:dyDescent="0.25">
      <c r="A52" s="135" t="s">
        <v>80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</row>
    <row r="53" spans="1:17" x14ac:dyDescent="0.25">
      <c r="A53" s="135" t="s">
        <v>81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17" x14ac:dyDescent="0.25">
      <c r="A54" s="135" t="s">
        <v>82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</row>
    <row r="55" spans="1:17" x14ac:dyDescent="0.25">
      <c r="A55" s="135" t="s">
        <v>83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</row>
    <row r="56" spans="1:17" x14ac:dyDescent="0.25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x14ac:dyDescent="0.25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</row>
    <row r="58" spans="1:17" x14ac:dyDescent="0.25">
      <c r="A58" s="134"/>
      <c r="B58" s="134"/>
      <c r="C58" s="134"/>
      <c r="D58" s="134"/>
      <c r="E58" s="134"/>
      <c r="F58" s="134"/>
      <c r="G58" s="136"/>
      <c r="H58" s="134"/>
      <c r="I58" s="134"/>
      <c r="J58" s="134"/>
      <c r="K58" s="134"/>
      <c r="L58" s="134"/>
      <c r="M58" s="134"/>
      <c r="N58" s="134"/>
      <c r="O58" s="134"/>
    </row>
    <row r="59" spans="1:17" x14ac:dyDescent="0.25">
      <c r="A59" s="137"/>
      <c r="B59" s="137"/>
      <c r="C59" s="137"/>
      <c r="D59" s="137"/>
      <c r="E59" s="137"/>
      <c r="F59" s="137"/>
      <c r="G59" s="138"/>
      <c r="H59" s="137"/>
      <c r="I59" s="137"/>
      <c r="J59" s="137"/>
      <c r="K59" s="137"/>
      <c r="L59" s="137"/>
      <c r="M59" s="137"/>
      <c r="N59" s="137"/>
      <c r="O59" s="137"/>
    </row>
    <row r="60" spans="1:17" x14ac:dyDescent="0.25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</row>
  </sheetData>
  <mergeCells count="50">
    <mergeCell ref="A2:AE2"/>
    <mergeCell ref="AD5:AD9"/>
    <mergeCell ref="S6:S8"/>
    <mergeCell ref="AF2:AF4"/>
    <mergeCell ref="Y7:Y8"/>
    <mergeCell ref="AG2:AG4"/>
    <mergeCell ref="A3:AE3"/>
    <mergeCell ref="A4:AE4"/>
    <mergeCell ref="A5:A9"/>
    <mergeCell ref="B5:B9"/>
    <mergeCell ref="C5:X5"/>
    <mergeCell ref="Y5:AC6"/>
    <mergeCell ref="D6:M7"/>
    <mergeCell ref="N6:O8"/>
    <mergeCell ref="P6:P8"/>
    <mergeCell ref="Q6:Q8"/>
    <mergeCell ref="AA7:AA8"/>
    <mergeCell ref="V7:V8"/>
    <mergeCell ref="W7:W8"/>
    <mergeCell ref="X7:X8"/>
    <mergeCell ref="AE5:AE9"/>
    <mergeCell ref="A11:B11"/>
    <mergeCell ref="C6:C8"/>
    <mergeCell ref="Z7:Z8"/>
    <mergeCell ref="A48:O49"/>
    <mergeCell ref="V6:X6"/>
    <mergeCell ref="A38:AE38"/>
    <mergeCell ref="Z48:AE48"/>
    <mergeCell ref="T6:U8"/>
    <mergeCell ref="A24:AE24"/>
    <mergeCell ref="R6:R8"/>
    <mergeCell ref="AB7:AB8"/>
    <mergeCell ref="AC7:AC8"/>
    <mergeCell ref="E8:F8"/>
    <mergeCell ref="J8:K8"/>
    <mergeCell ref="A12:AE12"/>
    <mergeCell ref="A23:B23"/>
    <mergeCell ref="A50:O50"/>
    <mergeCell ref="A57:O57"/>
    <mergeCell ref="A58:O58"/>
    <mergeCell ref="A59:O59"/>
    <mergeCell ref="A37:B37"/>
    <mergeCell ref="A46:B46"/>
    <mergeCell ref="A60:O60"/>
    <mergeCell ref="A51:O51"/>
    <mergeCell ref="A52:O52"/>
    <mergeCell ref="A53:O53"/>
    <mergeCell ref="A54:O54"/>
    <mergeCell ref="A55:O55"/>
    <mergeCell ref="A56:Q56"/>
  </mergeCells>
  <pageMargins left="0.32" right="0.22" top="0.74803149606299213" bottom="0.74803149606299213" header="0.31496062992125984" footer="0.31496062992125984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ФОРМА1</vt:lpstr>
      <vt:lpstr>ФОРМА2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2025-12-30T09:38:30Z</dcterms:modified>
</cp:coreProperties>
</file>