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435"/>
  </bookViews>
  <sheets>
    <sheet name="ФОРМА1" sheetId="1" r:id="rId1"/>
    <sheet name="ФОРМА2" sheetId="2" r:id="rId2"/>
    <sheet name="Лист3" sheetId="3" r:id="rId3"/>
  </sheets>
  <calcPr calcId="162913" fullPrecision="0"/>
</workbook>
</file>

<file path=xl/calcChain.xml><?xml version="1.0" encoding="utf-8"?>
<calcChain xmlns="http://schemas.openxmlformats.org/spreadsheetml/2006/main">
  <c r="P34" i="2" l="1"/>
  <c r="Q34" i="2"/>
  <c r="V34" i="2"/>
  <c r="W34" i="2"/>
  <c r="X34" i="2"/>
  <c r="Z34" i="2"/>
  <c r="W31" i="2"/>
  <c r="C31" i="2" s="1"/>
  <c r="Z31" i="2" s="1"/>
  <c r="V31" i="2"/>
  <c r="Z17" i="2"/>
  <c r="C17" i="2"/>
  <c r="C15" i="2"/>
  <c r="Z15" i="2" s="1"/>
  <c r="J11" i="1" l="1"/>
  <c r="I35" i="1"/>
  <c r="J35" i="1"/>
  <c r="C28" i="2" l="1"/>
  <c r="C26" i="2"/>
  <c r="C25" i="2"/>
  <c r="I24" i="2"/>
  <c r="C24" i="2"/>
  <c r="C23" i="2"/>
  <c r="C22" i="2"/>
  <c r="C21" i="2"/>
  <c r="C20" i="2"/>
  <c r="C19" i="2"/>
  <c r="L18" i="2"/>
  <c r="I13" i="2"/>
  <c r="C13" i="2"/>
  <c r="W33" i="2" l="1"/>
  <c r="W32" i="2"/>
  <c r="V32" i="2"/>
  <c r="W30" i="2"/>
  <c r="C30" i="2" s="1"/>
  <c r="AB30" i="2" s="1"/>
  <c r="W29" i="2"/>
  <c r="C29" i="2" s="1"/>
  <c r="AB29" i="2" s="1"/>
  <c r="AB28" i="2"/>
  <c r="S28" i="2"/>
  <c r="Q28" i="2"/>
  <c r="Q27" i="2"/>
  <c r="W27" i="2" s="1"/>
  <c r="AB26" i="2"/>
  <c r="Z25" i="2"/>
  <c r="AB24" i="2"/>
  <c r="W24" i="2"/>
  <c r="Z23" i="2"/>
  <c r="R22" i="2"/>
  <c r="P22" i="2"/>
  <c r="Z22" i="2" s="1"/>
  <c r="Z21" i="2"/>
  <c r="Z20" i="2"/>
  <c r="W18" i="2"/>
  <c r="W16" i="2"/>
  <c r="W14" i="2"/>
  <c r="C14" i="2" s="1"/>
  <c r="AB14" i="2" s="1"/>
  <c r="AB13" i="2"/>
  <c r="C27" i="2" l="1"/>
  <c r="AB27" i="2" s="1"/>
  <c r="C16" i="2"/>
  <c r="AB16" i="2" s="1"/>
  <c r="C32" i="2"/>
  <c r="AB32" i="2" s="1"/>
  <c r="C18" i="2"/>
  <c r="AB18" i="2" s="1"/>
  <c r="C33" i="2"/>
  <c r="AB33" i="2" s="1"/>
  <c r="W50" i="2" l="1"/>
  <c r="C50" i="2" s="1"/>
  <c r="AB50" i="2" s="1"/>
  <c r="W44" i="2" l="1"/>
  <c r="V44" i="2"/>
  <c r="C44" i="2" s="1"/>
  <c r="AB44" i="2" s="1"/>
  <c r="J43" i="1" l="1"/>
  <c r="I43" i="1"/>
  <c r="I11" i="1" s="1"/>
  <c r="W47" i="2" l="1"/>
  <c r="C47" i="2" s="1"/>
  <c r="AB47" i="2" s="1"/>
  <c r="W41" i="2" l="1"/>
  <c r="C41" i="2" s="1"/>
  <c r="AB41" i="2" s="1"/>
  <c r="W40" i="2"/>
  <c r="C40" i="2" s="1"/>
  <c r="AB40" i="2" s="1"/>
  <c r="W39" i="2"/>
  <c r="C39" i="2" s="1"/>
  <c r="AB39" i="2" s="1"/>
  <c r="W38" i="2"/>
  <c r="C38" i="2" s="1"/>
  <c r="AB38" i="2" s="1"/>
  <c r="W37" i="2"/>
  <c r="V37" i="2"/>
  <c r="W36" i="2"/>
  <c r="C36" i="2" s="1"/>
  <c r="AB36" i="2" s="1"/>
  <c r="W54" i="2"/>
  <c r="V54" i="2"/>
  <c r="W53" i="2"/>
  <c r="C53" i="2" s="1"/>
  <c r="AB53" i="2" s="1"/>
  <c r="W52" i="2"/>
  <c r="C52" i="2" s="1"/>
  <c r="AB52" i="2" s="1"/>
  <c r="W51" i="2"/>
  <c r="C51" i="2" s="1"/>
  <c r="AB51" i="2" s="1"/>
  <c r="W49" i="2"/>
  <c r="C49" i="2" s="1"/>
  <c r="AB49" i="2" s="1"/>
  <c r="W48" i="2"/>
  <c r="C48" i="2" s="1"/>
  <c r="AB48" i="2" s="1"/>
  <c r="W46" i="2"/>
  <c r="C46" i="2" s="1"/>
  <c r="AB46" i="2" s="1"/>
  <c r="W45" i="2"/>
  <c r="C45" i="2" s="1"/>
  <c r="AB45" i="2" s="1"/>
  <c r="C37" i="2" l="1"/>
  <c r="AB37" i="2" s="1"/>
  <c r="C54" i="2"/>
  <c r="AB54" i="2" s="1"/>
  <c r="AB55" i="2" s="1"/>
  <c r="K34" i="2"/>
  <c r="G34" i="2"/>
  <c r="I34" i="2"/>
  <c r="J34" i="2"/>
  <c r="W55" i="2"/>
  <c r="V55" i="2"/>
  <c r="S55" i="2"/>
  <c r="R55" i="2"/>
  <c r="Q55" i="2"/>
  <c r="P55" i="2"/>
  <c r="L55" i="2"/>
  <c r="K55" i="2"/>
  <c r="J55" i="2"/>
  <c r="I55" i="2"/>
  <c r="H55" i="2"/>
  <c r="G55" i="2"/>
  <c r="F55" i="2"/>
  <c r="E55" i="2"/>
  <c r="D55" i="2"/>
  <c r="S42" i="2"/>
  <c r="Q42" i="2"/>
  <c r="P42" i="2"/>
  <c r="L42" i="2"/>
  <c r="K42" i="2"/>
  <c r="J42" i="2"/>
  <c r="I42" i="2"/>
  <c r="H42" i="2"/>
  <c r="G42" i="2"/>
  <c r="F42" i="2"/>
  <c r="E42" i="2"/>
  <c r="D42" i="2"/>
  <c r="E34" i="2"/>
  <c r="S34" i="2"/>
  <c r="R34" i="2"/>
  <c r="L34" i="2"/>
  <c r="F34" i="2"/>
  <c r="D34" i="2"/>
  <c r="H34" i="2"/>
  <c r="J56" i="1"/>
  <c r="I56" i="1"/>
  <c r="C55" i="2" l="1"/>
  <c r="Q11" i="2"/>
  <c r="J11" i="2"/>
  <c r="G11" i="2"/>
  <c r="D11" i="2"/>
  <c r="H11" i="2"/>
  <c r="L11" i="2"/>
  <c r="S11" i="2"/>
  <c r="E11" i="2"/>
  <c r="I11" i="2"/>
  <c r="P11" i="2"/>
  <c r="F11" i="2"/>
  <c r="K11" i="2"/>
  <c r="C34" i="2" l="1"/>
  <c r="U55" i="2" l="1"/>
  <c r="T55" i="2"/>
  <c r="Z55" i="2" l="1"/>
  <c r="V42" i="2" l="1"/>
  <c r="V11" i="2" s="1"/>
  <c r="Z42" i="2" l="1"/>
  <c r="AA55" i="2" l="1"/>
  <c r="Y55" i="2"/>
  <c r="X55" i="2"/>
  <c r="O55" i="2"/>
  <c r="N55" i="2"/>
  <c r="M55" i="2"/>
  <c r="AA42" i="2"/>
  <c r="Y42" i="2"/>
  <c r="X42" i="2"/>
  <c r="O42" i="2"/>
  <c r="N42" i="2"/>
  <c r="M42" i="2"/>
  <c r="R42" i="2"/>
  <c r="R11" i="2" s="1"/>
  <c r="AA34" i="2"/>
  <c r="Y34" i="2"/>
  <c r="O34" i="2"/>
  <c r="N34" i="2"/>
  <c r="M34" i="2"/>
  <c r="AB42" i="2" l="1"/>
  <c r="W42" i="2"/>
  <c r="W11" i="2" s="1"/>
  <c r="C42" i="2"/>
  <c r="C11" i="2" s="1"/>
  <c r="AB34" i="2" l="1"/>
  <c r="AB11" i="2" s="1"/>
  <c r="Z11" i="2" l="1"/>
</calcChain>
</file>

<file path=xl/sharedStrings.xml><?xml version="1.0" encoding="utf-8"?>
<sst xmlns="http://schemas.openxmlformats.org/spreadsheetml/2006/main" count="330" uniqueCount="126">
  <si>
    <r>
      <t>Форма</t>
    </r>
    <r>
      <rPr>
        <b/>
        <sz val="14"/>
        <color rgb="FFFFFFFF"/>
        <rFont val="Times New Roman"/>
        <family val="1"/>
        <charset val="204"/>
      </rPr>
      <t>1</t>
    </r>
    <r>
      <rPr>
        <b/>
        <sz val="14"/>
        <color theme="1"/>
        <rFont val="Times New Roman"/>
        <family val="1"/>
        <charset val="204"/>
      </rPr>
      <t>1</t>
    </r>
  </si>
  <si>
    <t>№ п/п</t>
  </si>
  <si>
    <t>Адрес МКД</t>
  </si>
  <si>
    <t>Год ввода в эксплуатацию</t>
  </si>
  <si>
    <t>Объекты культурного наследия</t>
  </si>
  <si>
    <t>Количество этажей в МКД</t>
  </si>
  <si>
    <t>чел.</t>
  </si>
  <si>
    <t>Х</t>
  </si>
  <si>
    <t>РО</t>
  </si>
  <si>
    <t>кирпич</t>
  </si>
  <si>
    <t>с мягким наплавляемым покрытием</t>
  </si>
  <si>
    <t>скатная</t>
  </si>
  <si>
    <t xml:space="preserve">кирпич </t>
  </si>
  <si>
    <t>-</t>
  </si>
  <si>
    <t>АДРЕСНЫЙ ПЕРЕЧЕНЬ МНОГОКВАРТИРНЫХ ДОМОВ</t>
  </si>
  <si>
    <t>Способ формирования фонда капитального ремонта*</t>
  </si>
  <si>
    <t>Тип крыши**</t>
  </si>
  <si>
    <t>Материал стен***</t>
  </si>
  <si>
    <t>Общая площадь МКД****</t>
  </si>
  <si>
    <t>кв. м</t>
  </si>
  <si>
    <t>Количество жителей, проживающих в МКД на дату утверждения краткосрочного плана*****</t>
  </si>
  <si>
    <t>* - на счетах регионального оператора, на специпальном счете;</t>
  </si>
  <si>
    <t>** – скатная, с мягким наплавляемым покрытием;</t>
  </si>
  <si>
    <t>*** – кирпич, панель, дерево;</t>
  </si>
  <si>
    <t>**** – общая площадь помещений суммируется из площади жилых помещений и площади нежилых помещений. Под нежилыми помещениями понимаются помещения в жилых домах, предназначенные для торговых, бытовых и иных нужд;</t>
  </si>
  <si>
    <t>***** - заполняется на основании справки о регистрации по форме № 9</t>
  </si>
  <si>
    <t>х</t>
  </si>
  <si>
    <t>Форма 2</t>
  </si>
  <si>
    <t>ПЛАНИРУЕМЫЕ ВИДЫ РАБОТ (УСЛУГ) ПО КАЖДОМУ КОНТКРЕТНОМУ МНОГОКВАРТИРНОМУ ДОМУ</t>
  </si>
  <si>
    <t>Стоимость капитального ремонта</t>
  </si>
  <si>
    <t>Источники финансирования</t>
  </si>
  <si>
    <t>Плановый год начала работ</t>
  </si>
  <si>
    <t>Плановый год завершения работ</t>
  </si>
  <si>
    <t>Всего:</t>
  </si>
  <si>
    <t>Ремонт внутридомовых инженерных систем</t>
  </si>
  <si>
    <t>Ремонт или замена лифтового оборудования**</t>
  </si>
  <si>
    <t>Ремонт крыши***²²</t>
  </si>
  <si>
    <r>
      <t xml:space="preserve">Ремонт подвальных помещений, относящихся к общему имуществу в многоквартирном доме, </t>
    </r>
    <r>
      <rPr>
        <sz val="12"/>
        <color theme="1"/>
        <rFont val="Times New Roman"/>
        <family val="1"/>
        <charset val="204"/>
      </rPr>
      <t xml:space="preserve"> </t>
    </r>
    <r>
      <rPr>
        <sz val="8"/>
        <color theme="1"/>
        <rFont val="Times New Roman"/>
        <family val="1"/>
        <charset val="204"/>
      </rPr>
      <t>в т.ч. ремонт отмостки.</t>
    </r>
  </si>
  <si>
    <t>Ремонт фасада****</t>
  </si>
  <si>
    <t>Ремонт фундамента, в т.ч. восстановление отмостки</t>
  </si>
  <si>
    <t>В том числе:</t>
  </si>
  <si>
    <t>Разработка проектной документации,включая оценку технического состояния МКД, инженерные изыскания, проведение экспертизы проектной документации*****</t>
  </si>
  <si>
    <t>Строительный контроль******</t>
  </si>
  <si>
    <t>Авторский надзор*******</t>
  </si>
  <si>
    <t>За счет средств федерального бюджета</t>
  </si>
  <si>
    <t>За счет средств областного бюджета</t>
  </si>
  <si>
    <t>За счет средств местного бюджета</t>
  </si>
  <si>
    <t>За счет средств собственников помещений в МКД</t>
  </si>
  <si>
    <t>Иные не запрещенные законом источники средств</t>
  </si>
  <si>
    <t>горячего водоснабжения</t>
  </si>
  <si>
    <t>в том числе водоподогревателя (-ей)</t>
  </si>
  <si>
    <t>холодного водоснабжения</t>
  </si>
  <si>
    <t>водоотведения</t>
  </si>
  <si>
    <t>теплоснабжения</t>
  </si>
  <si>
    <t>в том числе индивидуального(-ых) теплового(-ых)  пункта(-ов)</t>
  </si>
  <si>
    <t>электроснабжения</t>
  </si>
  <si>
    <t>газоснабжения</t>
  </si>
  <si>
    <t>руб.</t>
  </si>
  <si>
    <t>ед.</t>
  </si>
  <si>
    <t>* – предельная стоимость работ, выполняемых за счет средств фонда капитального ремонта, формируемого на счете НКО «ФКР МО», рассчитывается в соответствии с предельной стоимостью работ, установленной постановлением Правительства Мурманской области от 31.03.2014 № 170-ПП.</t>
  </si>
  <si>
    <t>** – включая  ремонт лифтовых шахт, машинных и блочных помещений;</t>
  </si>
  <si>
    <t>*** – в том числе ремонт или замена системы водоотвода с заменой или восстановлением водосточных труб;</t>
  </si>
  <si>
    <t>**** – в том числе утепление, замена или восстановление водосточных труб, ремонт отмостки;</t>
  </si>
  <si>
    <t>***** – включая  оценку технического состояния МКД,  инженерные изыскания,  проведение экспертизы проектной документации;</t>
  </si>
  <si>
    <t>****** – предельная стоимость услуг на осуществление строительного контроля при проведении капитального ремонта МКД составляет не более 1,5 % от стоимости работ;</t>
  </si>
  <si>
    <t>******* – при проведении капитального ремонта МКД, являющегося  объектом культурного наследия. Составляет не более 0,2 % от стоимости работ.</t>
  </si>
  <si>
    <t>г. Кировск, ул. Хибиногорская, д. 29</t>
  </si>
  <si>
    <t>Итого ОБ за 2024 год - протянуть формулу</t>
  </si>
  <si>
    <t>5</t>
  </si>
  <si>
    <t>иные виды работ</t>
  </si>
  <si>
    <t>7</t>
  </si>
  <si>
    <t>г. Кировск, ул. Мира, д. 4</t>
  </si>
  <si>
    <t>Итого по Муниципальному округу на 2026 год:</t>
  </si>
  <si>
    <t>Итого по Муниципальному округу на 2027 год:</t>
  </si>
  <si>
    <t>Итого по Муниципальному округу на 2028 год:</t>
  </si>
  <si>
    <t>Итого по Муниципальному округу на 2026-2028 годы</t>
  </si>
  <si>
    <t>Итого по муниципальному образованию на 2026 год:</t>
  </si>
  <si>
    <t>Итого по муниципальному округу на 2026-2028 годы:</t>
  </si>
  <si>
    <t>Итого по муниципальному образованию на 2028 год:</t>
  </si>
  <si>
    <t>Итого по муниципальному образованию на 2027 год:</t>
  </si>
  <si>
    <t>г. Кировск, ул. Кирова, д. 33</t>
  </si>
  <si>
    <t>Краткосрочный план реализации региональной программы капитального ремонта общего имущества в многоквартирных домах, расположенных на территории муниципального округа город Кировск Мурманской области, на 2026-2028 годы</t>
  </si>
  <si>
    <t>г. Кировск, ул. Кирова, д. 43</t>
  </si>
  <si>
    <t>г. Кировск, пр. Ленина, д. 9а</t>
  </si>
  <si>
    <t>г. Кировск, пр. Ленина, д. 26</t>
  </si>
  <si>
    <t>г. Кировск, ул. Юбилейная, д. 5</t>
  </si>
  <si>
    <t>г. Кировск, ул. имени 50-летия Октября,
 д. 27</t>
  </si>
  <si>
    <t>панель</t>
  </si>
  <si>
    <t>г. Кировск, ул. Кирова, д. 21</t>
  </si>
  <si>
    <t>г. Кировск, ул. Кирова, д. 29</t>
  </si>
  <si>
    <t>г. Кировск, ул. Кирова, д. 30</t>
  </si>
  <si>
    <t>г. Кировск, ул. Кирова, д. 35</t>
  </si>
  <si>
    <t>г. Кировск, ул. Кирова, д. 28</t>
  </si>
  <si>
    <t>г. Кировск, ул. Кирова, д. 36</t>
  </si>
  <si>
    <t>г. Кировск, ул. Кирова, д. 45</t>
  </si>
  <si>
    <t>г. Кировск, ул. Кирова, д. 47</t>
  </si>
  <si>
    <t>г. Кировск, ул. Кирова, д. 49</t>
  </si>
  <si>
    <t>г. Кировск, пр. Ленина, д. 5 а</t>
  </si>
  <si>
    <t>г. Кировск, пр. Ленина, д. 19 а</t>
  </si>
  <si>
    <t>г. Кировск, пр. Ленина, д. 21 а</t>
  </si>
  <si>
    <t>г. Кировск, ул. Хибиногорская, д. 27</t>
  </si>
  <si>
    <t>г. Кировск, ул. Хибиногорская, д. 28</t>
  </si>
  <si>
    <t>г. Кировск, ул. Хибиногорская, д. 30</t>
  </si>
  <si>
    <t>г. Кировск, пр. Ленина, д. 5</t>
  </si>
  <si>
    <t>4-5</t>
  </si>
  <si>
    <t>г. Кировск, ул. Кирова, д. 17</t>
  </si>
  <si>
    <t>г. Кировск, пр. Ленина, д. 13</t>
  </si>
  <si>
    <t>г. Кировск, пр. Ленина, д.5</t>
  </si>
  <si>
    <t>г. Кировск, пр. Ленина, д. 5а</t>
  </si>
  <si>
    <t>г. Кировск, пр. Ленина, д. 7</t>
  </si>
  <si>
    <t>г. Кировск, пр. Ленина, д. 7б</t>
  </si>
  <si>
    <t>г. Кировск, пр. Ленина, д. 7 в</t>
  </si>
  <si>
    <t xml:space="preserve">г. Кировск, пр. Ленина, д. 9 </t>
  </si>
  <si>
    <t>г. Кировск, пр. Ленина, д. 11 а</t>
  </si>
  <si>
    <t>г. Кировск, пр. Ленина, д. 19</t>
  </si>
  <si>
    <t>г. Кировск, пр. Ленина, д. 23а</t>
  </si>
  <si>
    <t>бетон</t>
  </si>
  <si>
    <t>ОКН</t>
  </si>
  <si>
    <t>шлакобетон</t>
  </si>
  <si>
    <t>г. Кировск, пр. Ленина, д. 9</t>
  </si>
  <si>
    <t>г. Кировск, ул. Кирова, д. 31</t>
  </si>
  <si>
    <t>г. Кировск, пр. Ленина, д.3а</t>
  </si>
  <si>
    <t>полускатная с мягким наплавляемым покрытием</t>
  </si>
  <si>
    <t>кр.блочн.</t>
  </si>
  <si>
    <t>спецсчёт</t>
  </si>
  <si>
    <t>Приложение к постановлению администрации муниципального округа город Кировск с подведомственной территорией Мурманской области от 27.07.2026 № 1233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</si>
</sst>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_р_._-;\-* #,##0.00_р_._-;_-* &quot;-&quot;??_р_._-;_-@_-"/>
    <numFmt numFmtId="165" formatCode="_-* #,##0_р_._-;\-* #,##0_р_._-;_-* &quot;-&quot;??_р_._-;_-@_-"/>
    <numFmt numFmtId="166" formatCode="[$-419]General"/>
    <numFmt numFmtId="167" formatCode="#,##0.00\ _₽"/>
    <numFmt numFmtId="168" formatCode="#,##0_ ;\-#,##0\ "/>
    <numFmt numFmtId="169" formatCode="#,##0.00_ ;\-#,##0.00\ "/>
    <numFmt numFmtId="170" formatCode="#\ ##0"/>
    <numFmt numFmtId="171" formatCode="_-* #\ ##0_р_._-;\-* #\ ##0_р_._-;_-* &quot;-&quot;??_р_._-;_-@_-"/>
    <numFmt numFmtId="172" formatCode="_-* #\ ##0.00\ _₽_-;\-* #\ ##0.00\ _₽_-;_-* &quot;-&quot;??\ _₽_-;_-@_-"/>
    <numFmt numFmtId="173" formatCode="_-* #\ ##0\ _₽_-;\-* #\ ##0\ _₽_-;_-* &quot;-&quot;\ _₽_-;_-@_-"/>
  </numFmts>
  <fonts count="2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FFFFFF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theme="1"/>
      <name val="Times New Roman"/>
      <family val="1"/>
      <charset val="204"/>
    </font>
    <font>
      <sz val="5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9"/>
      <name val="Times New Roman"/>
    </font>
    <font>
      <sz val="8"/>
      <name val="Times New Roman"/>
    </font>
    <font>
      <sz val="8"/>
      <color theme="1"/>
      <name val="Times New Roman"/>
    </font>
    <font>
      <sz val="9"/>
      <color theme="1"/>
      <name val="Times New Roman"/>
    </font>
    <font>
      <sz val="8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164" fontId="11" fillId="0" borderId="0" applyFont="0" applyFill="0" applyBorder="0" applyAlignment="0" applyProtection="0">
      <alignment horizontal="left" vertical="center" wrapText="1"/>
    </xf>
    <xf numFmtId="0" fontId="11" fillId="0" borderId="0" applyNumberFormat="0" applyBorder="0" applyProtection="0">
      <alignment horizontal="left" vertical="center" wrapText="1"/>
    </xf>
    <xf numFmtId="0" fontId="11" fillId="0" borderId="0" applyNumberFormat="0" applyBorder="0" applyProtection="0">
      <alignment horizontal="left" vertical="center" wrapText="1"/>
    </xf>
    <xf numFmtId="166" fontId="15" fillId="0" borderId="0" applyBorder="0" applyProtection="0"/>
  </cellStyleXfs>
  <cellXfs count="283">
    <xf numFmtId="0" fontId="0" fillId="0" borderId="0" xfId="0"/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right" wrapText="1"/>
    </xf>
    <xf numFmtId="0" fontId="6" fillId="2" borderId="1" xfId="0" applyFont="1" applyFill="1" applyBorder="1" applyAlignment="1">
      <alignment horizontal="center" wrapText="1"/>
    </xf>
    <xf numFmtId="43" fontId="12" fillId="2" borderId="1" xfId="1" applyFont="1" applyFill="1" applyBorder="1" applyAlignment="1">
      <alignment horizontal="center" vertical="center" wrapText="1"/>
    </xf>
    <xf numFmtId="0" fontId="18" fillId="2" borderId="0" xfId="0" applyFont="1" applyFill="1"/>
    <xf numFmtId="0" fontId="0" fillId="2" borderId="0" xfId="0" applyFill="1"/>
    <xf numFmtId="43" fontId="0" fillId="2" borderId="0" xfId="0" applyNumberFormat="1" applyFill="1"/>
    <xf numFmtId="43" fontId="0" fillId="2" borderId="0" xfId="1" applyFont="1" applyFill="1"/>
    <xf numFmtId="0" fontId="6" fillId="2" borderId="1" xfId="0" applyFont="1" applyFill="1" applyBorder="1" applyAlignment="1">
      <alignment horizontal="center" vertical="center" textRotation="90" wrapText="1"/>
    </xf>
    <xf numFmtId="43" fontId="6" fillId="2" borderId="3" xfId="1" applyFont="1" applyFill="1" applyBorder="1" applyAlignment="1">
      <alignment horizontal="center" vertical="center" textRotation="90" wrapText="1"/>
    </xf>
    <xf numFmtId="0" fontId="17" fillId="2" borderId="1" xfId="0" applyFont="1" applyFill="1" applyBorder="1" applyAlignment="1">
      <alignment horizontal="center" vertical="center" wrapText="1"/>
    </xf>
    <xf numFmtId="43" fontId="17" fillId="2" borderId="3" xfId="1" applyFont="1" applyFill="1" applyBorder="1" applyAlignment="1">
      <alignment horizontal="center" vertical="center" wrapText="1"/>
    </xf>
    <xf numFmtId="49" fontId="6" fillId="2" borderId="3" xfId="1" applyNumberFormat="1" applyFont="1" applyFill="1" applyBorder="1" applyAlignment="1">
      <alignment horizontal="center" vertical="center" wrapText="1"/>
    </xf>
    <xf numFmtId="43" fontId="1" fillId="2" borderId="0" xfId="0" applyNumberFormat="1" applyFont="1" applyFill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3" fontId="13" fillId="2" borderId="1" xfId="0" applyNumberFormat="1" applyFont="1" applyFill="1" applyBorder="1" applyAlignment="1">
      <alignment horizontal="right" vertical="center" wrapText="1"/>
    </xf>
    <xf numFmtId="0" fontId="13" fillId="2" borderId="1" xfId="0" applyFont="1" applyFill="1" applyBorder="1" applyAlignment="1">
      <alignment horizontal="right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vertical="center" wrapText="1"/>
    </xf>
    <xf numFmtId="4" fontId="12" fillId="2" borderId="1" xfId="0" applyNumberFormat="1" applyFont="1" applyFill="1" applyBorder="1" applyAlignment="1">
      <alignment horizontal="center" vertical="center" wrapText="1"/>
    </xf>
    <xf numFmtId="4" fontId="12" fillId="2" borderId="1" xfId="0" applyNumberFormat="1" applyFont="1" applyFill="1" applyBorder="1" applyAlignment="1">
      <alignment vertical="center" wrapText="1"/>
    </xf>
    <xf numFmtId="43" fontId="12" fillId="2" borderId="1" xfId="1" applyFont="1" applyFill="1" applyBorder="1" applyAlignment="1">
      <alignment horizontal="right" vertical="center" wrapText="1"/>
    </xf>
    <xf numFmtId="168" fontId="12" fillId="2" borderId="1" xfId="1" applyNumberFormat="1" applyFont="1" applyFill="1" applyBorder="1" applyAlignment="1">
      <alignment horizontal="right" vertical="center" wrapText="1"/>
    </xf>
    <xf numFmtId="1" fontId="12" fillId="2" borderId="1" xfId="1" applyNumberFormat="1" applyFont="1" applyFill="1" applyBorder="1" applyAlignment="1">
      <alignment horizontal="right" vertical="center" wrapText="1"/>
    </xf>
    <xf numFmtId="169" fontId="12" fillId="2" borderId="1" xfId="1" applyNumberFormat="1" applyFont="1" applyFill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0" fillId="2" borderId="0" xfId="0" applyFill="1" applyAlignment="1"/>
    <xf numFmtId="43" fontId="12" fillId="2" borderId="1" xfId="0" applyNumberFormat="1" applyFont="1" applyFill="1" applyBorder="1" applyAlignment="1">
      <alignment horizontal="center" vertical="center" wrapText="1"/>
    </xf>
    <xf numFmtId="43" fontId="12" fillId="2" borderId="1" xfId="0" applyNumberFormat="1" applyFont="1" applyFill="1" applyBorder="1" applyAlignment="1">
      <alignment horizontal="right" vertical="center" wrapText="1"/>
    </xf>
    <xf numFmtId="169" fontId="12" fillId="2" borderId="1" xfId="0" applyNumberFormat="1" applyFont="1" applyFill="1" applyBorder="1" applyAlignment="1">
      <alignment horizontal="center" vertical="center" wrapText="1"/>
    </xf>
    <xf numFmtId="168" fontId="12" fillId="2" borderId="1" xfId="0" applyNumberFormat="1" applyFont="1" applyFill="1" applyBorder="1" applyAlignment="1">
      <alignment horizontal="right" vertical="center" wrapText="1"/>
    </xf>
    <xf numFmtId="0" fontId="12" fillId="2" borderId="1" xfId="0" applyNumberFormat="1" applyFont="1" applyFill="1" applyBorder="1" applyAlignment="1">
      <alignment horizontal="right" vertical="center" wrapText="1"/>
    </xf>
    <xf numFmtId="169" fontId="12" fillId="2" borderId="1" xfId="0" applyNumberFormat="1" applyFont="1" applyFill="1" applyBorder="1" applyAlignment="1">
      <alignment horizontal="right" vertical="center" wrapText="1"/>
    </xf>
    <xf numFmtId="0" fontId="8" fillId="2" borderId="1" xfId="1" applyNumberFormat="1" applyFont="1" applyFill="1" applyBorder="1" applyAlignment="1">
      <alignment horizontal="right" vertical="center" wrapText="1"/>
    </xf>
    <xf numFmtId="3" fontId="12" fillId="2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3" fontId="9" fillId="0" borderId="1" xfId="1" applyFont="1" applyFill="1" applyBorder="1" applyAlignment="1">
      <alignment horizontal="center" vertical="center" wrapText="1"/>
    </xf>
    <xf numFmtId="0" fontId="20" fillId="0" borderId="1" xfId="3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3" fontId="20" fillId="0" borderId="1" xfId="3" applyNumberFormat="1" applyFont="1" applyFill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 wrapText="1"/>
    </xf>
    <xf numFmtId="43" fontId="7" fillId="0" borderId="1" xfId="1" applyFont="1" applyFill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20" fillId="0" borderId="1" xfId="3" applyFont="1" applyFill="1" applyBorder="1" applyAlignment="1">
      <alignment horizontal="center" vertical="center"/>
    </xf>
    <xf numFmtId="2" fontId="7" fillId="0" borderId="1" xfId="1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wrapText="1"/>
    </xf>
    <xf numFmtId="0" fontId="14" fillId="2" borderId="1" xfId="3" applyFont="1" applyFill="1" applyBorder="1" applyAlignment="1">
      <alignment horizontal="left" vertical="center"/>
    </xf>
    <xf numFmtId="0" fontId="14" fillId="2" borderId="1" xfId="3" applyFont="1" applyFill="1" applyBorder="1" applyAlignment="1">
      <alignment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4" fillId="2" borderId="1" xfId="3" applyFont="1" applyFill="1" applyBorder="1" applyAlignment="1">
      <alignment horizontal="left" vertical="center" wrapText="1"/>
    </xf>
    <xf numFmtId="0" fontId="20" fillId="2" borderId="1" xfId="3" applyFont="1" applyFill="1" applyBorder="1" applyAlignment="1">
      <alignment horizontal="center" vertical="center" wrapText="1"/>
    </xf>
    <xf numFmtId="3" fontId="20" fillId="2" borderId="1" xfId="3" applyNumberFormat="1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43" fontId="7" fillId="2" borderId="1" xfId="1" applyFont="1" applyFill="1" applyBorder="1" applyAlignment="1">
      <alignment horizontal="center" vertical="center" wrapText="1"/>
    </xf>
    <xf numFmtId="165" fontId="20" fillId="2" borderId="1" xfId="2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2" fontId="7" fillId="2" borderId="1" xfId="1" applyNumberFormat="1" applyFont="1" applyFill="1" applyBorder="1" applyAlignment="1">
      <alignment horizontal="center" vertical="center" wrapText="1"/>
    </xf>
    <xf numFmtId="43" fontId="9" fillId="2" borderId="1" xfId="1" applyFont="1" applyFill="1" applyBorder="1" applyAlignment="1">
      <alignment horizontal="center" vertical="center" wrapText="1"/>
    </xf>
    <xf numFmtId="0" fontId="21" fillId="2" borderId="1" xfId="5" applyNumberFormat="1" applyFont="1" applyFill="1" applyBorder="1" applyAlignment="1" applyProtection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4" fontId="14" fillId="2" borderId="1" xfId="3" applyNumberFormat="1" applyFont="1" applyFill="1" applyBorder="1" applyAlignment="1">
      <alignment vertical="center"/>
    </xf>
    <xf numFmtId="0" fontId="20" fillId="2" borderId="1" xfId="3" applyFont="1" applyFill="1" applyBorder="1" applyAlignment="1">
      <alignment horizontal="left" vertical="center"/>
    </xf>
    <xf numFmtId="0" fontId="20" fillId="2" borderId="1" xfId="3" applyFont="1" applyFill="1" applyBorder="1" applyAlignment="1">
      <alignment vertical="center" wrapText="1"/>
    </xf>
    <xf numFmtId="43" fontId="7" fillId="2" borderId="1" xfId="0" applyNumberFormat="1" applyFont="1" applyFill="1" applyBorder="1" applyAlignment="1">
      <alignment vertical="center" wrapText="1"/>
    </xf>
    <xf numFmtId="43" fontId="7" fillId="2" borderId="1" xfId="0" applyNumberFormat="1" applyFont="1" applyFill="1" applyBorder="1" applyAlignment="1">
      <alignment horizontal="center" vertical="center" wrapText="1"/>
    </xf>
    <xf numFmtId="43" fontId="7" fillId="2" borderId="3" xfId="1" applyNumberFormat="1" applyFont="1" applyFill="1" applyBorder="1" applyAlignment="1">
      <alignment vertical="center" wrapText="1"/>
    </xf>
    <xf numFmtId="43" fontId="20" fillId="2" borderId="1" xfId="1" applyNumberFormat="1" applyFont="1" applyFill="1" applyBorder="1" applyAlignment="1">
      <alignment horizontal="right" vertical="center" wrapText="1"/>
    </xf>
    <xf numFmtId="43" fontId="7" fillId="2" borderId="3" xfId="0" applyNumberFormat="1" applyFont="1" applyFill="1" applyBorder="1" applyAlignment="1">
      <alignment vertical="center" wrapText="1"/>
    </xf>
    <xf numFmtId="43" fontId="7" fillId="2" borderId="1" xfId="1" applyNumberFormat="1" applyFont="1" applyFill="1" applyBorder="1" applyAlignment="1">
      <alignment horizontal="right" vertical="center" wrapText="1"/>
    </xf>
    <xf numFmtId="0" fontId="19" fillId="2" borderId="1" xfId="0" applyFont="1" applyFill="1" applyBorder="1" applyAlignment="1">
      <alignment vertical="center" wrapText="1"/>
    </xf>
    <xf numFmtId="43" fontId="7" fillId="2" borderId="1" xfId="1" applyNumberFormat="1" applyFont="1" applyFill="1" applyBorder="1" applyAlignment="1">
      <alignment horizontal="center" vertical="center" wrapText="1"/>
    </xf>
    <xf numFmtId="41" fontId="7" fillId="2" borderId="1" xfId="0" applyNumberFormat="1" applyFont="1" applyFill="1" applyBorder="1" applyAlignment="1">
      <alignment horizontal="center" vertical="center" wrapText="1"/>
    </xf>
    <xf numFmtId="43" fontId="7" fillId="2" borderId="3" xfId="1" applyNumberFormat="1" applyFont="1" applyFill="1" applyBorder="1" applyAlignment="1">
      <alignment horizontal="center" vertical="center" wrapText="1"/>
    </xf>
    <xf numFmtId="41" fontId="7" fillId="2" borderId="1" xfId="0" applyNumberFormat="1" applyFont="1" applyFill="1" applyBorder="1" applyAlignment="1">
      <alignment vertical="center" wrapText="1"/>
    </xf>
    <xf numFmtId="43" fontId="7" fillId="2" borderId="3" xfId="0" applyNumberFormat="1" applyFont="1" applyFill="1" applyBorder="1" applyAlignment="1">
      <alignment horizontal="center" vertical="center" wrapText="1"/>
    </xf>
    <xf numFmtId="43" fontId="7" fillId="2" borderId="1" xfId="0" applyNumberFormat="1" applyFont="1" applyFill="1" applyBorder="1" applyAlignment="1">
      <alignment horizontal="right" vertical="center" wrapText="1"/>
    </xf>
    <xf numFmtId="0" fontId="19" fillId="2" borderId="1" xfId="0" applyFont="1" applyFill="1" applyBorder="1" applyAlignment="1">
      <alignment horizontal="center" vertical="center" wrapText="1"/>
    </xf>
    <xf numFmtId="43" fontId="7" fillId="2" borderId="1" xfId="1" applyFont="1" applyFill="1" applyBorder="1" applyAlignment="1">
      <alignment vertical="center" wrapText="1"/>
    </xf>
    <xf numFmtId="43" fontId="7" fillId="2" borderId="1" xfId="1" applyNumberFormat="1" applyFont="1" applyFill="1" applyBorder="1" applyAlignment="1">
      <alignment vertical="center" wrapText="1"/>
    </xf>
    <xf numFmtId="43" fontId="7" fillId="2" borderId="3" xfId="1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43" fontId="19" fillId="2" borderId="1" xfId="1" applyFont="1" applyFill="1" applyBorder="1" applyAlignment="1">
      <alignment vertical="center" wrapText="1"/>
    </xf>
    <xf numFmtId="43" fontId="21" fillId="2" borderId="1" xfId="1" applyFont="1" applyFill="1" applyBorder="1" applyAlignment="1">
      <alignment vertical="center"/>
    </xf>
    <xf numFmtId="164" fontId="20" fillId="2" borderId="1" xfId="2" applyFont="1" applyFill="1" applyBorder="1" applyAlignment="1">
      <alignment horizontal="right" vertical="center" wrapText="1"/>
    </xf>
    <xf numFmtId="164" fontId="20" fillId="2" borderId="1" xfId="1" applyNumberFormat="1" applyFont="1" applyFill="1" applyBorder="1" applyAlignment="1">
      <alignment horizontal="right" vertical="center" wrapText="1"/>
    </xf>
    <xf numFmtId="0" fontId="20" fillId="2" borderId="1" xfId="3" applyFont="1" applyFill="1" applyBorder="1" applyAlignment="1">
      <alignment horizontal="left" vertical="center" wrapText="1"/>
    </xf>
    <xf numFmtId="167" fontId="7" fillId="2" borderId="1" xfId="0" applyNumberFormat="1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43" fontId="6" fillId="2" borderId="1" xfId="1" applyFont="1" applyFill="1" applyBorder="1" applyAlignment="1">
      <alignment horizontal="center" vertical="center" wrapText="1"/>
    </xf>
    <xf numFmtId="43" fontId="6" fillId="2" borderId="1" xfId="1" applyFont="1" applyFill="1" applyBorder="1" applyAlignment="1">
      <alignment vertical="center" wrapText="1"/>
    </xf>
    <xf numFmtId="43" fontId="1" fillId="2" borderId="1" xfId="1" applyFont="1" applyFill="1" applyBorder="1" applyAlignment="1">
      <alignment vertical="center" wrapText="1"/>
    </xf>
    <xf numFmtId="43" fontId="6" fillId="2" borderId="3" xfId="1" applyFont="1" applyFill="1" applyBorder="1" applyAlignment="1">
      <alignment vertical="center" wrapText="1"/>
    </xf>
    <xf numFmtId="43" fontId="22" fillId="2" borderId="1" xfId="1" applyFont="1" applyFill="1" applyBorder="1" applyAlignment="1">
      <alignment vertical="center"/>
    </xf>
    <xf numFmtId="41" fontId="6" fillId="2" borderId="1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vertical="center" wrapText="1"/>
    </xf>
    <xf numFmtId="43" fontId="6" fillId="2" borderId="1" xfId="0" applyNumberFormat="1" applyFont="1" applyFill="1" applyBorder="1" applyAlignment="1">
      <alignment vertical="center" wrapText="1"/>
    </xf>
    <xf numFmtId="164" fontId="14" fillId="2" borderId="1" xfId="2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vertical="center" wrapText="1"/>
    </xf>
    <xf numFmtId="41" fontId="7" fillId="2" borderId="1" xfId="0" applyNumberFormat="1" applyFont="1" applyFill="1" applyBorder="1" applyAlignment="1">
      <alignment horizontal="right" vertical="center" wrapText="1"/>
    </xf>
    <xf numFmtId="0" fontId="1" fillId="2" borderId="0" xfId="0" applyFont="1" applyFill="1" applyAlignment="1">
      <alignment vertical="center" wrapText="1"/>
    </xf>
    <xf numFmtId="0" fontId="20" fillId="0" borderId="1" xfId="3" applyFont="1" applyFill="1" applyBorder="1" applyAlignment="1">
      <alignment horizontal="left" vertical="center"/>
    </xf>
    <xf numFmtId="43" fontId="7" fillId="0" borderId="1" xfId="0" applyNumberFormat="1" applyFont="1" applyFill="1" applyBorder="1" applyAlignment="1">
      <alignment vertical="center" wrapText="1"/>
    </xf>
    <xf numFmtId="43" fontId="7" fillId="0" borderId="3" xfId="1" applyNumberFormat="1" applyFont="1" applyFill="1" applyBorder="1" applyAlignment="1">
      <alignment vertical="center" wrapText="1"/>
    </xf>
    <xf numFmtId="43" fontId="20" fillId="0" borderId="1" xfId="1" applyNumberFormat="1" applyFont="1" applyFill="1" applyBorder="1" applyAlignment="1">
      <alignment horizontal="right" vertical="center" wrapText="1"/>
    </xf>
    <xf numFmtId="43" fontId="7" fillId="0" borderId="3" xfId="0" applyNumberFormat="1" applyFont="1" applyFill="1" applyBorder="1" applyAlignment="1">
      <alignment vertical="center" wrapText="1"/>
    </xf>
    <xf numFmtId="0" fontId="19" fillId="0" borderId="1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0" fillId="0" borderId="0" xfId="0" applyFill="1"/>
    <xf numFmtId="0" fontId="8" fillId="0" borderId="1" xfId="0" applyFont="1" applyFill="1" applyBorder="1" applyAlignment="1">
      <alignment horizontal="center" vertical="center" wrapText="1"/>
    </xf>
    <xf numFmtId="43" fontId="7" fillId="0" borderId="1" xfId="1" applyFont="1" applyFill="1" applyBorder="1" applyAlignment="1">
      <alignment vertical="center" wrapText="1"/>
    </xf>
    <xf numFmtId="43" fontId="7" fillId="0" borderId="1" xfId="1" applyNumberFormat="1" applyFont="1" applyFill="1" applyBorder="1" applyAlignment="1">
      <alignment vertical="center" wrapText="1"/>
    </xf>
    <xf numFmtId="0" fontId="12" fillId="2" borderId="1" xfId="1" applyNumberFormat="1" applyFont="1" applyFill="1" applyBorder="1" applyAlignment="1">
      <alignment horizontal="right" vertical="center" wrapTex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14" fillId="0" borderId="1" xfId="3" applyFont="1" applyFill="1" applyBorder="1" applyAlignment="1">
      <alignment horizontal="left" vertical="center"/>
    </xf>
    <xf numFmtId="0" fontId="20" fillId="2" borderId="1" xfId="3" applyFont="1" applyFill="1" applyBorder="1" applyAlignment="1">
      <alignment vertical="center"/>
    </xf>
    <xf numFmtId="0" fontId="20" fillId="2" borderId="4" xfId="3" applyFont="1" applyFill="1" applyBorder="1" applyAlignment="1">
      <alignment horizontal="left" vertical="center"/>
    </xf>
    <xf numFmtId="0" fontId="14" fillId="0" borderId="1" xfId="3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3" fontId="14" fillId="0" borderId="1" xfId="3" applyNumberFormat="1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 wrapText="1"/>
    </xf>
    <xf numFmtId="165" fontId="20" fillId="0" borderId="1" xfId="2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3" applyFont="1" applyFill="1" applyBorder="1" applyAlignment="1">
      <alignment horizontal="center" vertical="center"/>
    </xf>
    <xf numFmtId="43" fontId="13" fillId="0" borderId="1" xfId="1" applyFont="1" applyFill="1" applyBorder="1" applyAlignment="1">
      <alignment horizontal="center" vertical="center" wrapText="1"/>
    </xf>
    <xf numFmtId="43" fontId="6" fillId="0" borderId="1" xfId="1" applyFont="1" applyFill="1" applyBorder="1" applyAlignment="1">
      <alignment horizontal="center" vertical="center" wrapText="1"/>
    </xf>
    <xf numFmtId="2" fontId="6" fillId="0" borderId="1" xfId="1" applyNumberFormat="1" applyFont="1" applyFill="1" applyBorder="1" applyAlignment="1">
      <alignment horizontal="center" vertical="center" wrapText="1"/>
    </xf>
    <xf numFmtId="165" fontId="14" fillId="0" borderId="1" xfId="2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3" fontId="6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43" fontId="6" fillId="0" borderId="1" xfId="0" applyNumberFormat="1" applyFont="1" applyFill="1" applyBorder="1" applyAlignment="1">
      <alignment horizontal="center" vertical="center" wrapText="1"/>
    </xf>
    <xf numFmtId="43" fontId="6" fillId="0" borderId="3" xfId="1" applyNumberFormat="1" applyFont="1" applyFill="1" applyBorder="1" applyAlignment="1">
      <alignment vertical="center" wrapText="1"/>
    </xf>
    <xf numFmtId="43" fontId="14" fillId="0" borderId="1" xfId="1" applyNumberFormat="1" applyFont="1" applyFill="1" applyBorder="1" applyAlignment="1">
      <alignment horizontal="right" vertical="center" wrapText="1"/>
    </xf>
    <xf numFmtId="43" fontId="6" fillId="0" borderId="3" xfId="0" applyNumberFormat="1" applyFont="1" applyFill="1" applyBorder="1" applyAlignment="1">
      <alignment vertical="center" wrapText="1"/>
    </xf>
    <xf numFmtId="43" fontId="6" fillId="0" borderId="1" xfId="1" applyNumberFormat="1" applyFont="1" applyFill="1" applyBorder="1" applyAlignment="1">
      <alignment horizontal="right" vertical="center" wrapText="1"/>
    </xf>
    <xf numFmtId="0" fontId="23" fillId="0" borderId="1" xfId="0" applyFont="1" applyFill="1" applyBorder="1" applyAlignment="1">
      <alignment horizontal="center" vertical="center" wrapText="1"/>
    </xf>
    <xf numFmtId="43" fontId="6" fillId="0" borderId="1" xfId="0" applyNumberFormat="1" applyFont="1" applyFill="1" applyBorder="1" applyAlignment="1">
      <alignment horizontal="right" vertical="center" wrapText="1"/>
    </xf>
    <xf numFmtId="43" fontId="6" fillId="0" borderId="1" xfId="1" applyNumberFormat="1" applyFont="1" applyFill="1" applyBorder="1" applyAlignment="1">
      <alignment horizontal="center" vertical="center" wrapText="1"/>
    </xf>
    <xf numFmtId="41" fontId="6" fillId="0" borderId="1" xfId="0" applyNumberFormat="1" applyFont="1" applyFill="1" applyBorder="1" applyAlignment="1">
      <alignment horizontal="center" vertical="center" wrapText="1"/>
    </xf>
    <xf numFmtId="43" fontId="6" fillId="0" borderId="3" xfId="1" applyNumberFormat="1" applyFont="1" applyFill="1" applyBorder="1" applyAlignment="1">
      <alignment horizontal="center" vertical="center" wrapText="1"/>
    </xf>
    <xf numFmtId="41" fontId="6" fillId="0" borderId="1" xfId="0" applyNumberFormat="1" applyFont="1" applyFill="1" applyBorder="1" applyAlignment="1">
      <alignment vertical="center" wrapText="1"/>
    </xf>
    <xf numFmtId="43" fontId="6" fillId="0" borderId="3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right" vertical="center" wrapText="1"/>
    </xf>
    <xf numFmtId="0" fontId="1" fillId="2" borderId="0" xfId="0" applyFont="1" applyFill="1" applyAlignment="1">
      <alignment vertical="center" wrapText="1"/>
    </xf>
    <xf numFmtId="0" fontId="6" fillId="2" borderId="3" xfId="0" applyFont="1" applyFill="1" applyBorder="1" applyAlignment="1">
      <alignment horizontal="center" vertical="center" wrapText="1"/>
    </xf>
    <xf numFmtId="43" fontId="6" fillId="2" borderId="1" xfId="0" applyNumberFormat="1" applyFont="1" applyFill="1" applyBorder="1" applyAlignment="1">
      <alignment horizontal="center" vertical="center" wrapText="1"/>
    </xf>
    <xf numFmtId="43" fontId="6" fillId="2" borderId="3" xfId="1" applyNumberFormat="1" applyFont="1" applyFill="1" applyBorder="1" applyAlignment="1">
      <alignment vertical="center" wrapText="1"/>
    </xf>
    <xf numFmtId="43" fontId="14" fillId="2" borderId="1" xfId="1" applyNumberFormat="1" applyFont="1" applyFill="1" applyBorder="1" applyAlignment="1">
      <alignment horizontal="right" vertical="center" wrapText="1"/>
    </xf>
    <xf numFmtId="43" fontId="6" fillId="2" borderId="3" xfId="0" applyNumberFormat="1" applyFont="1" applyFill="1" applyBorder="1" applyAlignment="1">
      <alignment vertical="center" wrapText="1"/>
    </xf>
    <xf numFmtId="43" fontId="6" fillId="2" borderId="1" xfId="1" applyNumberFormat="1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vertical="center" wrapText="1"/>
    </xf>
    <xf numFmtId="0" fontId="14" fillId="2" borderId="1" xfId="3" applyFont="1" applyFill="1" applyBorder="1" applyAlignment="1">
      <alignment vertical="center"/>
    </xf>
    <xf numFmtId="167" fontId="6" fillId="2" borderId="1" xfId="0" applyNumberFormat="1" applyFont="1" applyFill="1" applyBorder="1" applyAlignment="1">
      <alignment vertical="center" wrapText="1"/>
    </xf>
    <xf numFmtId="0" fontId="23" fillId="2" borderId="1" xfId="0" applyFont="1" applyFill="1" applyBorder="1" applyAlignment="1">
      <alignment horizontal="center" vertical="center" wrapText="1"/>
    </xf>
    <xf numFmtId="43" fontId="6" fillId="2" borderId="3" xfId="1" applyFont="1" applyFill="1" applyBorder="1" applyAlignment="1">
      <alignment horizontal="center" vertical="center" wrapText="1"/>
    </xf>
    <xf numFmtId="43" fontId="6" fillId="2" borderId="1" xfId="0" applyNumberFormat="1" applyFont="1" applyFill="1" applyBorder="1" applyAlignment="1">
      <alignment horizontal="right" vertical="center" wrapText="1"/>
    </xf>
    <xf numFmtId="167" fontId="6" fillId="2" borderId="1" xfId="1" applyNumberFormat="1" applyFont="1" applyFill="1" applyBorder="1" applyAlignment="1">
      <alignment horizontal="right" vertical="center" wrapText="1"/>
    </xf>
    <xf numFmtId="0" fontId="23" fillId="2" borderId="1" xfId="0" applyFont="1" applyFill="1" applyBorder="1" applyAlignment="1">
      <alignment vertical="center" wrapText="1"/>
    </xf>
    <xf numFmtId="43" fontId="6" fillId="2" borderId="1" xfId="1" applyNumberFormat="1" applyFont="1" applyFill="1" applyBorder="1" applyAlignment="1">
      <alignment vertical="center" wrapText="1"/>
    </xf>
    <xf numFmtId="164" fontId="14" fillId="2" borderId="1" xfId="1" applyNumberFormat="1" applyFont="1" applyFill="1" applyBorder="1" applyAlignment="1">
      <alignment horizontal="right" vertical="center" wrapText="1"/>
    </xf>
    <xf numFmtId="43" fontId="12" fillId="2" borderId="1" xfId="1" applyNumberFormat="1" applyFont="1" applyFill="1" applyBorder="1" applyAlignment="1">
      <alignment horizontal="center" vertical="center" wrapText="1"/>
    </xf>
    <xf numFmtId="41" fontId="6" fillId="0" borderId="1" xfId="0" applyNumberFormat="1" applyFont="1" applyFill="1" applyBorder="1" applyAlignment="1">
      <alignment horizontal="right" vertical="center" wrapText="1"/>
    </xf>
    <xf numFmtId="0" fontId="6" fillId="2" borderId="1" xfId="1" applyNumberFormat="1" applyFont="1" applyFill="1" applyBorder="1" applyAlignment="1">
      <alignment horizontal="right" vertical="center" wrapText="1"/>
    </xf>
    <xf numFmtId="168" fontId="7" fillId="0" borderId="1" xfId="0" applyNumberFormat="1" applyFont="1" applyFill="1" applyBorder="1" applyAlignment="1">
      <alignment vertical="center" wrapText="1"/>
    </xf>
    <xf numFmtId="168" fontId="7" fillId="2" borderId="1" xfId="0" applyNumberFormat="1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24" fillId="3" borderId="1" xfId="3" applyFont="1" applyFill="1" applyBorder="1" applyAlignment="1">
      <alignment horizontal="left" vertical="center"/>
    </xf>
    <xf numFmtId="0" fontId="25" fillId="2" borderId="1" xfId="3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170" fontId="25" fillId="2" borderId="1" xfId="3" applyNumberFormat="1" applyFont="1" applyFill="1" applyBorder="1" applyAlignment="1">
      <alignment horizontal="center" vertical="center"/>
    </xf>
    <xf numFmtId="2" fontId="26" fillId="2" borderId="1" xfId="0" applyNumberFormat="1" applyFont="1" applyFill="1" applyBorder="1" applyAlignment="1">
      <alignment horizontal="center" vertical="center" wrapText="1"/>
    </xf>
    <xf numFmtId="0" fontId="24" fillId="2" borderId="1" xfId="3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 wrapText="1"/>
    </xf>
    <xf numFmtId="171" fontId="24" fillId="2" borderId="1" xfId="2" applyNumberFormat="1" applyFont="1" applyFill="1" applyBorder="1" applyAlignment="1">
      <alignment horizontal="center" vertical="center" wrapText="1"/>
    </xf>
    <xf numFmtId="0" fontId="27" fillId="2" borderId="0" xfId="0" applyFont="1" applyFill="1" applyAlignment="1">
      <alignment horizontal="center" vertical="center" wrapText="1"/>
    </xf>
    <xf numFmtId="2" fontId="27" fillId="2" borderId="1" xfId="0" applyNumberFormat="1" applyFont="1" applyFill="1" applyBorder="1" applyAlignment="1">
      <alignment horizontal="center" vertical="center" wrapText="1"/>
    </xf>
    <xf numFmtId="0" fontId="25" fillId="3" borderId="1" xfId="3" applyFont="1" applyFill="1" applyBorder="1" applyAlignment="1">
      <alignment horizontal="left" vertical="center"/>
    </xf>
    <xf numFmtId="172" fontId="27" fillId="2" borderId="1" xfId="1" applyNumberFormat="1" applyFont="1" applyFill="1" applyBorder="1" applyAlignment="1">
      <alignment horizontal="center" vertical="center" wrapText="1"/>
    </xf>
    <xf numFmtId="172" fontId="26" fillId="2" borderId="1" xfId="1" applyNumberFormat="1" applyFont="1" applyFill="1" applyBorder="1" applyAlignment="1">
      <alignment horizontal="center" vertical="center" wrapText="1"/>
    </xf>
    <xf numFmtId="172" fontId="26" fillId="2" borderId="1" xfId="1" applyNumberFormat="1" applyFont="1" applyFill="1" applyBorder="1" applyAlignment="1">
      <alignment vertical="center" wrapText="1"/>
    </xf>
    <xf numFmtId="0" fontId="26" fillId="2" borderId="14" xfId="0" applyFont="1" applyFill="1" applyBorder="1" applyAlignment="1">
      <alignment horizontal="center" vertical="center" wrapText="1"/>
    </xf>
    <xf numFmtId="172" fontId="26" fillId="2" borderId="3" xfId="1" applyNumberFormat="1" applyFont="1" applyFill="1" applyBorder="1" applyAlignment="1">
      <alignment vertical="center" wrapText="1"/>
    </xf>
    <xf numFmtId="0" fontId="26" fillId="2" borderId="14" xfId="0" applyFont="1" applyFill="1" applyBorder="1" applyAlignment="1">
      <alignment vertical="center" wrapText="1"/>
    </xf>
    <xf numFmtId="0" fontId="26" fillId="2" borderId="0" xfId="0" applyFont="1" applyFill="1" applyAlignment="1">
      <alignment vertical="center" wrapText="1"/>
    </xf>
    <xf numFmtId="172" fontId="26" fillId="3" borderId="1" xfId="1" applyNumberFormat="1" applyFont="1" applyFill="1" applyBorder="1" applyAlignment="1">
      <alignment vertical="center" wrapText="1"/>
    </xf>
    <xf numFmtId="172" fontId="26" fillId="2" borderId="14" xfId="0" applyNumberFormat="1" applyFont="1" applyFill="1" applyBorder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2" borderId="14" xfId="0" applyFill="1" applyBorder="1" applyAlignment="1">
      <alignment vertical="center" wrapText="1"/>
    </xf>
    <xf numFmtId="0" fontId="26" fillId="3" borderId="1" xfId="0" applyFont="1" applyFill="1" applyBorder="1" applyAlignment="1">
      <alignment horizontal="center" vertical="center" wrapText="1"/>
    </xf>
    <xf numFmtId="172" fontId="26" fillId="2" borderId="0" xfId="0" applyNumberFormat="1" applyFont="1" applyFill="1" applyAlignment="1">
      <alignment vertical="center" wrapText="1"/>
    </xf>
    <xf numFmtId="0" fontId="26" fillId="3" borderId="0" xfId="0" applyFont="1" applyFill="1" applyAlignment="1">
      <alignment horizontal="center" vertical="center" wrapText="1"/>
    </xf>
    <xf numFmtId="172" fontId="26" fillId="2" borderId="0" xfId="0" applyNumberFormat="1" applyFont="1" applyFill="1" applyAlignment="1">
      <alignment horizontal="center" vertical="center" wrapText="1"/>
    </xf>
    <xf numFmtId="173" fontId="26" fillId="2" borderId="1" xfId="0" applyNumberFormat="1" applyFont="1" applyFill="1" applyBorder="1" applyAlignment="1">
      <alignment horizontal="center" vertical="center" wrapText="1"/>
    </xf>
    <xf numFmtId="172" fontId="26" fillId="2" borderId="3" xfId="1" applyNumberFormat="1" applyFont="1" applyFill="1" applyBorder="1" applyAlignment="1">
      <alignment horizontal="center" vertical="center" wrapText="1"/>
    </xf>
    <xf numFmtId="172" fontId="26" fillId="2" borderId="1" xfId="0" applyNumberFormat="1" applyFont="1" applyFill="1" applyBorder="1" applyAlignment="1">
      <alignment horizontal="center" vertical="center" wrapText="1"/>
    </xf>
    <xf numFmtId="173" fontId="26" fillId="2" borderId="1" xfId="0" applyNumberFormat="1" applyFont="1" applyFill="1" applyBorder="1" applyAlignment="1">
      <alignment vertical="center" wrapText="1"/>
    </xf>
    <xf numFmtId="172" fontId="25" fillId="2" borderId="1" xfId="1" applyNumberFormat="1" applyFont="1" applyFill="1" applyBorder="1" applyAlignment="1">
      <alignment horizontal="right" vertical="center" wrapText="1"/>
    </xf>
    <xf numFmtId="172" fontId="26" fillId="3" borderId="1" xfId="1" applyNumberFormat="1" applyFont="1" applyFill="1" applyBorder="1" applyAlignment="1">
      <alignment horizontal="center" vertical="center" wrapText="1"/>
    </xf>
    <xf numFmtId="172" fontId="26" fillId="3" borderId="1" xfId="0" applyNumberFormat="1" applyFont="1" applyFill="1" applyBorder="1" applyAlignment="1">
      <alignment horizontal="right" vertical="center" wrapText="1"/>
    </xf>
    <xf numFmtId="0" fontId="28" fillId="2" borderId="1" xfId="0" applyFont="1" applyFill="1" applyBorder="1" applyAlignment="1">
      <alignment horizontal="center" vertical="center" wrapText="1"/>
    </xf>
    <xf numFmtId="0" fontId="28" fillId="2" borderId="0" xfId="0" applyFont="1" applyFill="1" applyAlignment="1">
      <alignment horizontal="center" vertical="center" wrapText="1"/>
    </xf>
    <xf numFmtId="172" fontId="26" fillId="3" borderId="1" xfId="0" applyNumberFormat="1" applyFont="1" applyFill="1" applyBorder="1" applyAlignment="1">
      <alignment horizontal="center" vertical="center" wrapText="1"/>
    </xf>
    <xf numFmtId="172" fontId="26" fillId="2" borderId="1" xfId="0" applyNumberFormat="1" applyFont="1" applyFill="1" applyBorder="1" applyAlignment="1">
      <alignment vertical="center" wrapText="1"/>
    </xf>
    <xf numFmtId="0" fontId="26" fillId="2" borderId="0" xfId="0" applyFont="1" applyFill="1" applyAlignment="1">
      <alignment horizontal="center" vertical="center" wrapText="1"/>
    </xf>
    <xf numFmtId="0" fontId="26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10" fillId="2" borderId="0" xfId="0" applyFont="1" applyFill="1" applyAlignment="1">
      <alignment vertical="top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left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right" vertical="center" wrapText="1"/>
    </xf>
    <xf numFmtId="0" fontId="8" fillId="2" borderId="0" xfId="0" applyFont="1" applyFill="1" applyAlignment="1">
      <alignment horizontal="right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right" wrapText="1"/>
    </xf>
    <xf numFmtId="0" fontId="5" fillId="2" borderId="0" xfId="0" applyFont="1" applyFill="1" applyAlignment="1">
      <alignment horizontal="center" wrapText="1"/>
    </xf>
    <xf numFmtId="0" fontId="6" fillId="2" borderId="5" xfId="0" applyFont="1" applyFill="1" applyBorder="1" applyAlignment="1">
      <alignment horizontal="center" vertical="center" textRotation="90" wrapText="1"/>
    </xf>
    <xf numFmtId="0" fontId="6" fillId="2" borderId="14" xfId="0" applyFont="1" applyFill="1" applyBorder="1" applyAlignment="1">
      <alignment horizontal="center" vertical="center" textRotation="90" wrapText="1"/>
    </xf>
    <xf numFmtId="0" fontId="6" fillId="2" borderId="2" xfId="0" applyFont="1" applyFill="1" applyBorder="1" applyAlignment="1">
      <alignment horizontal="center" vertical="center" textRotation="90" wrapText="1"/>
    </xf>
    <xf numFmtId="0" fontId="3" fillId="2" borderId="0" xfId="0" applyFont="1" applyFill="1" applyAlignment="1">
      <alignment horizontal="right" vertical="center" wrapText="1"/>
    </xf>
    <xf numFmtId="0" fontId="1" fillId="2" borderId="0" xfId="0" applyFont="1" applyFill="1" applyAlignment="1">
      <alignment vertical="center" wrapText="1"/>
    </xf>
    <xf numFmtId="0" fontId="16" fillId="2" borderId="0" xfId="0" applyFont="1" applyFill="1" applyAlignment="1">
      <alignment horizontal="right" vertical="center" wrapText="1"/>
    </xf>
    <xf numFmtId="0" fontId="5" fillId="2" borderId="0" xfId="0" applyFont="1" applyFill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wrapText="1"/>
    </xf>
    <xf numFmtId="0" fontId="6" fillId="2" borderId="10" xfId="0" applyFont="1" applyFill="1" applyBorder="1" applyAlignment="1">
      <alignment horizontal="center" wrapText="1"/>
    </xf>
    <xf numFmtId="0" fontId="6" fillId="2" borderId="11" xfId="0" applyFont="1" applyFill="1" applyBorder="1" applyAlignment="1">
      <alignment horizontal="center" wrapText="1"/>
    </xf>
    <xf numFmtId="0" fontId="6" fillId="2" borderId="12" xfId="0" applyFont="1" applyFill="1" applyBorder="1" applyAlignment="1">
      <alignment horizontal="center" wrapText="1"/>
    </xf>
    <xf numFmtId="0" fontId="6" fillId="2" borderId="13" xfId="0" applyFont="1" applyFill="1" applyBorder="1" applyAlignment="1">
      <alignment horizontal="center" wrapText="1"/>
    </xf>
    <xf numFmtId="0" fontId="6" fillId="2" borderId="8" xfId="0" applyFont="1" applyFill="1" applyBorder="1" applyAlignment="1">
      <alignment horizont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textRotation="90" wrapText="1"/>
    </xf>
    <xf numFmtId="0" fontId="6" fillId="2" borderId="11" xfId="0" applyFont="1" applyFill="1" applyBorder="1" applyAlignment="1">
      <alignment horizontal="center" vertical="center" textRotation="90" wrapText="1"/>
    </xf>
    <xf numFmtId="0" fontId="6" fillId="2" borderId="9" xfId="0" applyFont="1" applyFill="1" applyBorder="1" applyAlignment="1">
      <alignment horizontal="center" vertical="center" textRotation="90" wrapText="1"/>
    </xf>
    <xf numFmtId="0" fontId="6" fillId="2" borderId="15" xfId="0" applyFont="1" applyFill="1" applyBorder="1" applyAlignment="1">
      <alignment horizontal="center" vertical="center" textRotation="90" wrapText="1"/>
    </xf>
    <xf numFmtId="0" fontId="6" fillId="2" borderId="12" xfId="0" applyFont="1" applyFill="1" applyBorder="1" applyAlignment="1">
      <alignment horizontal="center" vertical="center" textRotation="90" wrapText="1"/>
    </xf>
    <xf numFmtId="0" fontId="6" fillId="2" borderId="8" xfId="0" applyFont="1" applyFill="1" applyBorder="1" applyAlignment="1">
      <alignment horizontal="center" vertical="center" textRotation="90" wrapText="1"/>
    </xf>
    <xf numFmtId="43" fontId="13" fillId="2" borderId="3" xfId="1" applyFont="1" applyFill="1" applyBorder="1" applyAlignment="1">
      <alignment horizontal="center" vertical="center" wrapText="1"/>
    </xf>
    <xf numFmtId="43" fontId="13" fillId="2" borderId="4" xfId="1" applyFont="1" applyFill="1" applyBorder="1" applyAlignment="1">
      <alignment horizontal="center" vertical="center" wrapText="1"/>
    </xf>
    <xf numFmtId="0" fontId="8" fillId="2" borderId="0" xfId="0" applyFont="1" applyFill="1" applyAlignment="1">
      <alignment wrapText="1"/>
    </xf>
    <xf numFmtId="0" fontId="6" fillId="2" borderId="3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 wrapText="1"/>
    </xf>
    <xf numFmtId="0" fontId="0" fillId="2" borderId="0" xfId="0" applyFill="1" applyAlignment="1">
      <alignment horizontal="center"/>
    </xf>
    <xf numFmtId="0" fontId="6" fillId="2" borderId="3" xfId="0" applyFont="1" applyFill="1" applyBorder="1" applyAlignment="1">
      <alignment horizontal="center" vertical="center" textRotation="90" wrapText="1"/>
    </xf>
    <xf numFmtId="0" fontId="6" fillId="2" borderId="4" xfId="0" applyFont="1" applyFill="1" applyBorder="1" applyAlignment="1">
      <alignment horizontal="center" vertical="center" textRotation="90" wrapText="1"/>
    </xf>
    <xf numFmtId="0" fontId="8" fillId="2" borderId="0" xfId="0" applyFont="1" applyFill="1"/>
    <xf numFmtId="43" fontId="8" fillId="2" borderId="0" xfId="1" applyFont="1" applyFill="1" applyAlignment="1"/>
    <xf numFmtId="49" fontId="8" fillId="2" borderId="0" xfId="0" applyNumberFormat="1" applyFont="1" applyFill="1"/>
    <xf numFmtId="49" fontId="8" fillId="2" borderId="0" xfId="1" applyNumberFormat="1" applyFont="1" applyFill="1" applyAlignment="1"/>
  </cellXfs>
  <cellStyles count="6">
    <cellStyle name="Excel Built-in Normal" xfId="5"/>
    <cellStyle name="Обычный" xfId="0" builtinId="0"/>
    <cellStyle name="Обычный 2" xfId="3"/>
    <cellStyle name="Обычный 3" xfId="4"/>
    <cellStyle name="Финансовый" xfId="1" builtinId="3"/>
    <cellStyle name="Финансовый 2" xfId="2"/>
  </cellStyles>
  <dxfs count="0"/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J61"/>
  <sheetViews>
    <sheetView tabSelected="1" view="pageBreakPreview" zoomScale="110" zoomScaleNormal="81" zoomScaleSheetLayoutView="110" workbookViewId="0">
      <selection activeCell="C2" sqref="C2"/>
    </sheetView>
  </sheetViews>
  <sheetFormatPr defaultRowHeight="15" x14ac:dyDescent="0.25"/>
  <cols>
    <col min="1" max="1" width="6.85546875" style="7" customWidth="1"/>
    <col min="2" max="2" width="45.140625" style="7" customWidth="1"/>
    <col min="3" max="3" width="12.28515625" style="7" customWidth="1"/>
    <col min="4" max="4" width="9.7109375" style="7" bestFit="1" customWidth="1"/>
    <col min="5" max="5" width="10.28515625" style="7" customWidth="1"/>
    <col min="6" max="6" width="21.5703125" style="7" customWidth="1"/>
    <col min="7" max="7" width="18.28515625" style="7" customWidth="1"/>
    <col min="8" max="9" width="12.85546875" style="7" customWidth="1"/>
    <col min="10" max="10" width="12" style="7" customWidth="1"/>
    <col min="11" max="16384" width="9.140625" style="7"/>
  </cols>
  <sheetData>
    <row r="1" spans="1:10" ht="18.75" customHeight="1" x14ac:dyDescent="0.3">
      <c r="A1" s="3"/>
      <c r="B1" s="3"/>
      <c r="C1" s="3"/>
      <c r="D1" s="3"/>
      <c r="E1" s="3"/>
      <c r="F1" s="3"/>
      <c r="G1" s="3"/>
      <c r="H1" s="234" t="s">
        <v>125</v>
      </c>
      <c r="I1" s="235"/>
      <c r="J1" s="235"/>
    </row>
    <row r="2" spans="1:10" ht="51" customHeight="1" x14ac:dyDescent="0.3">
      <c r="A2" s="3"/>
      <c r="B2" s="3"/>
      <c r="C2" s="3"/>
      <c r="D2" s="3"/>
      <c r="E2" s="3"/>
      <c r="F2" s="3"/>
      <c r="G2" s="3"/>
      <c r="H2" s="235"/>
      <c r="I2" s="235"/>
      <c r="J2" s="235"/>
    </row>
    <row r="3" spans="1:10" ht="18" customHeight="1" x14ac:dyDescent="0.3">
      <c r="A3" s="3"/>
      <c r="B3" s="3"/>
      <c r="C3" s="3"/>
      <c r="D3" s="3"/>
      <c r="E3" s="3"/>
      <c r="F3" s="3"/>
      <c r="G3" s="3"/>
      <c r="H3" s="158"/>
      <c r="I3" s="158"/>
      <c r="J3" s="158"/>
    </row>
    <row r="4" spans="1:10" ht="39" customHeight="1" x14ac:dyDescent="0.3">
      <c r="A4" s="239" t="s">
        <v>81</v>
      </c>
      <c r="B4" s="239"/>
      <c r="C4" s="239"/>
      <c r="D4" s="239"/>
      <c r="E4" s="239"/>
      <c r="F4" s="239"/>
      <c r="G4" s="239"/>
      <c r="H4" s="239"/>
      <c r="I4" s="239"/>
      <c r="J4" s="239"/>
    </row>
    <row r="5" spans="1:10" ht="18.75" customHeight="1" x14ac:dyDescent="0.3">
      <c r="A5" s="240" t="s">
        <v>0</v>
      </c>
      <c r="B5" s="240"/>
      <c r="C5" s="240"/>
      <c r="D5" s="240"/>
      <c r="E5" s="240"/>
      <c r="F5" s="240"/>
      <c r="G5" s="240"/>
      <c r="H5" s="240"/>
      <c r="I5" s="240"/>
      <c r="J5" s="240"/>
    </row>
    <row r="6" spans="1:10" ht="15.75" x14ac:dyDescent="0.25">
      <c r="A6" s="241" t="s">
        <v>14</v>
      </c>
      <c r="B6" s="241"/>
      <c r="C6" s="241"/>
      <c r="D6" s="241"/>
      <c r="E6" s="241"/>
      <c r="F6" s="241"/>
      <c r="G6" s="241"/>
      <c r="H6" s="241"/>
      <c r="I6" s="241"/>
      <c r="J6" s="241"/>
    </row>
    <row r="7" spans="1:10" ht="102.75" customHeight="1" x14ac:dyDescent="0.25">
      <c r="A7" s="236" t="s">
        <v>1</v>
      </c>
      <c r="B7" s="236" t="s">
        <v>2</v>
      </c>
      <c r="C7" s="242" t="s">
        <v>3</v>
      </c>
      <c r="D7" s="242" t="s">
        <v>4</v>
      </c>
      <c r="E7" s="242" t="s">
        <v>15</v>
      </c>
      <c r="F7" s="242" t="s">
        <v>16</v>
      </c>
      <c r="G7" s="242" t="s">
        <v>17</v>
      </c>
      <c r="H7" s="242" t="s">
        <v>5</v>
      </c>
      <c r="I7" s="242" t="s">
        <v>18</v>
      </c>
      <c r="J7" s="242" t="s">
        <v>20</v>
      </c>
    </row>
    <row r="8" spans="1:10" ht="39" customHeight="1" x14ac:dyDescent="0.25">
      <c r="A8" s="237"/>
      <c r="B8" s="237"/>
      <c r="C8" s="243"/>
      <c r="D8" s="243"/>
      <c r="E8" s="243"/>
      <c r="F8" s="243"/>
      <c r="G8" s="243"/>
      <c r="H8" s="243"/>
      <c r="I8" s="244"/>
      <c r="J8" s="244"/>
    </row>
    <row r="9" spans="1:10" ht="23.25" customHeight="1" x14ac:dyDescent="0.25">
      <c r="A9" s="238"/>
      <c r="B9" s="238"/>
      <c r="C9" s="243"/>
      <c r="D9" s="244"/>
      <c r="E9" s="244"/>
      <c r="F9" s="243"/>
      <c r="G9" s="243"/>
      <c r="H9" s="243"/>
      <c r="I9" s="20" t="s">
        <v>19</v>
      </c>
      <c r="J9" s="2" t="s">
        <v>6</v>
      </c>
    </row>
    <row r="10" spans="1:10" x14ac:dyDescent="0.25">
      <c r="A10" s="4">
        <v>1</v>
      </c>
      <c r="B10" s="4">
        <v>2</v>
      </c>
      <c r="C10" s="4">
        <v>3</v>
      </c>
      <c r="D10" s="4">
        <v>4</v>
      </c>
      <c r="E10" s="4">
        <v>5</v>
      </c>
      <c r="F10" s="4">
        <v>6</v>
      </c>
      <c r="G10" s="4">
        <v>7</v>
      </c>
      <c r="H10" s="4">
        <v>8</v>
      </c>
      <c r="I10" s="4">
        <v>9</v>
      </c>
      <c r="J10" s="4">
        <v>10</v>
      </c>
    </row>
    <row r="11" spans="1:10" ht="26.25" customHeight="1" x14ac:dyDescent="0.25">
      <c r="A11" s="233" t="s">
        <v>77</v>
      </c>
      <c r="B11" s="233"/>
      <c r="C11" s="23" t="s">
        <v>7</v>
      </c>
      <c r="D11" s="23" t="s">
        <v>7</v>
      </c>
      <c r="E11" s="23" t="s">
        <v>7</v>
      </c>
      <c r="F11" s="23" t="s">
        <v>7</v>
      </c>
      <c r="G11" s="23" t="s">
        <v>7</v>
      </c>
      <c r="H11" s="23" t="s">
        <v>7</v>
      </c>
      <c r="I11" s="26">
        <f>I35+I43+I56</f>
        <v>106786.67</v>
      </c>
      <c r="J11" s="42">
        <f>J35+J43+J56</f>
        <v>2949</v>
      </c>
    </row>
    <row r="12" spans="1:10" ht="27" customHeight="1" x14ac:dyDescent="0.25">
      <c r="A12" s="226">
        <v>2026</v>
      </c>
      <c r="B12" s="227"/>
      <c r="C12" s="227"/>
      <c r="D12" s="227"/>
      <c r="E12" s="227"/>
      <c r="F12" s="227"/>
      <c r="G12" s="227"/>
      <c r="H12" s="227"/>
      <c r="I12" s="227"/>
      <c r="J12" s="228"/>
    </row>
    <row r="13" spans="1:10" ht="27" customHeight="1" x14ac:dyDescent="0.25">
      <c r="A13" s="16">
        <v>1</v>
      </c>
      <c r="B13" s="75" t="s">
        <v>105</v>
      </c>
      <c r="C13" s="132">
        <v>1957</v>
      </c>
      <c r="D13" s="133"/>
      <c r="E13" s="134" t="s">
        <v>8</v>
      </c>
      <c r="F13" s="133" t="s">
        <v>11</v>
      </c>
      <c r="G13" s="133" t="s">
        <v>9</v>
      </c>
      <c r="H13" s="133">
        <v>4</v>
      </c>
      <c r="I13" s="135">
        <v>3301.4</v>
      </c>
      <c r="J13" s="133">
        <v>82</v>
      </c>
    </row>
    <row r="14" spans="1:10" ht="27" customHeight="1" x14ac:dyDescent="0.25">
      <c r="A14" s="16">
        <v>2</v>
      </c>
      <c r="B14" s="75" t="s">
        <v>88</v>
      </c>
      <c r="C14" s="132">
        <v>1958</v>
      </c>
      <c r="D14" s="133"/>
      <c r="E14" s="134" t="s">
        <v>8</v>
      </c>
      <c r="F14" s="133" t="s">
        <v>11</v>
      </c>
      <c r="G14" s="133" t="s">
        <v>9</v>
      </c>
      <c r="H14" s="133">
        <v>4</v>
      </c>
      <c r="I14" s="135">
        <v>3135.5</v>
      </c>
      <c r="J14" s="133">
        <v>84</v>
      </c>
    </row>
    <row r="15" spans="1:10" ht="27" customHeight="1" x14ac:dyDescent="0.25">
      <c r="A15" s="16">
        <v>3</v>
      </c>
      <c r="B15" s="183" t="s">
        <v>120</v>
      </c>
      <c r="C15" s="184">
        <v>1963</v>
      </c>
      <c r="D15" s="185"/>
      <c r="E15" s="186" t="s">
        <v>8</v>
      </c>
      <c r="F15" s="185" t="s">
        <v>10</v>
      </c>
      <c r="G15" s="185" t="s">
        <v>9</v>
      </c>
      <c r="H15" s="185">
        <v>5</v>
      </c>
      <c r="I15" s="187">
        <v>2488.9</v>
      </c>
      <c r="J15" s="185">
        <v>80</v>
      </c>
    </row>
    <row r="16" spans="1:10" ht="22.5" customHeight="1" x14ac:dyDescent="0.25">
      <c r="A16" s="16">
        <v>4</v>
      </c>
      <c r="B16" s="57" t="s">
        <v>82</v>
      </c>
      <c r="C16" s="45">
        <v>1963</v>
      </c>
      <c r="D16" s="46"/>
      <c r="E16" s="136" t="s">
        <v>8</v>
      </c>
      <c r="F16" s="46" t="s">
        <v>10</v>
      </c>
      <c r="G16" s="46" t="s">
        <v>9</v>
      </c>
      <c r="H16" s="46">
        <v>5</v>
      </c>
      <c r="I16" s="48">
        <v>3101.2</v>
      </c>
      <c r="J16" s="46">
        <v>79</v>
      </c>
    </row>
    <row r="17" spans="1:10" ht="22.5" customHeight="1" x14ac:dyDescent="0.25">
      <c r="A17" s="16">
        <v>5</v>
      </c>
      <c r="B17" s="183" t="s">
        <v>121</v>
      </c>
      <c r="C17" s="188">
        <v>1961</v>
      </c>
      <c r="D17" s="189"/>
      <c r="E17" s="190" t="s">
        <v>8</v>
      </c>
      <c r="F17" s="191" t="s">
        <v>10</v>
      </c>
      <c r="G17" s="189" t="s">
        <v>9</v>
      </c>
      <c r="H17" s="189">
        <v>5</v>
      </c>
      <c r="I17" s="192">
        <v>1577.4</v>
      </c>
      <c r="J17" s="189">
        <v>44</v>
      </c>
    </row>
    <row r="18" spans="1:10" ht="26.25" customHeight="1" x14ac:dyDescent="0.25">
      <c r="A18" s="16">
        <v>6</v>
      </c>
      <c r="B18" s="75" t="s">
        <v>107</v>
      </c>
      <c r="C18" s="132">
        <v>1953</v>
      </c>
      <c r="D18" s="133"/>
      <c r="E18" s="134" t="s">
        <v>8</v>
      </c>
      <c r="F18" s="133" t="s">
        <v>11</v>
      </c>
      <c r="G18" s="133" t="s">
        <v>9</v>
      </c>
      <c r="H18" s="137">
        <v>4</v>
      </c>
      <c r="I18" s="135">
        <v>4717.8</v>
      </c>
      <c r="J18" s="133">
        <v>88</v>
      </c>
    </row>
    <row r="19" spans="1:10" ht="24.75" customHeight="1" x14ac:dyDescent="0.25">
      <c r="A19" s="16">
        <v>7</v>
      </c>
      <c r="B19" s="130" t="s">
        <v>108</v>
      </c>
      <c r="C19" s="138">
        <v>1961</v>
      </c>
      <c r="D19" s="139"/>
      <c r="E19" s="138" t="s">
        <v>8</v>
      </c>
      <c r="F19" s="140" t="s">
        <v>10</v>
      </c>
      <c r="G19" s="133" t="s">
        <v>9</v>
      </c>
      <c r="H19" s="133">
        <v>5</v>
      </c>
      <c r="I19" s="141">
        <v>1490.9</v>
      </c>
      <c r="J19" s="133">
        <v>48</v>
      </c>
    </row>
    <row r="20" spans="1:10" ht="24.75" customHeight="1" x14ac:dyDescent="0.25">
      <c r="A20" s="16">
        <v>8</v>
      </c>
      <c r="B20" s="131" t="s">
        <v>109</v>
      </c>
      <c r="C20" s="133">
        <v>1940</v>
      </c>
      <c r="D20" s="133"/>
      <c r="E20" s="142" t="s">
        <v>8</v>
      </c>
      <c r="F20" s="133" t="s">
        <v>11</v>
      </c>
      <c r="G20" s="133" t="s">
        <v>9</v>
      </c>
      <c r="H20" s="133">
        <v>5</v>
      </c>
      <c r="I20" s="135">
        <v>1779.5</v>
      </c>
      <c r="J20" s="133">
        <v>25</v>
      </c>
    </row>
    <row r="21" spans="1:10" ht="24.75" customHeight="1" x14ac:dyDescent="0.25">
      <c r="A21" s="16">
        <v>9</v>
      </c>
      <c r="B21" s="130" t="s">
        <v>110</v>
      </c>
      <c r="C21" s="138">
        <v>1935</v>
      </c>
      <c r="D21" s="139"/>
      <c r="E21" s="138" t="s">
        <v>8</v>
      </c>
      <c r="F21" s="140" t="s">
        <v>11</v>
      </c>
      <c r="G21" s="133" t="s">
        <v>116</v>
      </c>
      <c r="H21" s="133">
        <v>4</v>
      </c>
      <c r="I21" s="133">
        <v>1715.6</v>
      </c>
      <c r="J21" s="133">
        <v>68</v>
      </c>
    </row>
    <row r="22" spans="1:10" ht="24.75" customHeight="1" x14ac:dyDescent="0.25">
      <c r="A22" s="16">
        <v>10</v>
      </c>
      <c r="B22" s="75" t="s">
        <v>111</v>
      </c>
      <c r="C22" s="132">
        <v>1933</v>
      </c>
      <c r="D22" s="133" t="s">
        <v>117</v>
      </c>
      <c r="E22" s="134" t="s">
        <v>8</v>
      </c>
      <c r="F22" s="133" t="s">
        <v>11</v>
      </c>
      <c r="G22" s="133" t="s">
        <v>118</v>
      </c>
      <c r="H22" s="137">
        <v>4</v>
      </c>
      <c r="I22" s="135">
        <v>1432.8</v>
      </c>
      <c r="J22" s="133">
        <v>56</v>
      </c>
    </row>
    <row r="23" spans="1:10" ht="24.75" customHeight="1" x14ac:dyDescent="0.25">
      <c r="A23" s="16">
        <v>11</v>
      </c>
      <c r="B23" s="131" t="s">
        <v>112</v>
      </c>
      <c r="C23" s="133">
        <v>1952</v>
      </c>
      <c r="D23" s="133"/>
      <c r="E23" s="142" t="s">
        <v>8</v>
      </c>
      <c r="F23" s="133" t="s">
        <v>11</v>
      </c>
      <c r="G23" s="133" t="s">
        <v>9</v>
      </c>
      <c r="H23" s="133">
        <v>5</v>
      </c>
      <c r="I23" s="135">
        <v>1821.6</v>
      </c>
      <c r="J23" s="133">
        <v>37</v>
      </c>
    </row>
    <row r="24" spans="1:10" ht="24.75" customHeight="1" x14ac:dyDescent="0.25">
      <c r="A24" s="16">
        <v>12</v>
      </c>
      <c r="B24" s="74" t="s">
        <v>83</v>
      </c>
      <c r="C24" s="45">
        <v>1952</v>
      </c>
      <c r="D24" s="46"/>
      <c r="E24" s="136" t="s">
        <v>8</v>
      </c>
      <c r="F24" s="46" t="s">
        <v>11</v>
      </c>
      <c r="G24" s="46" t="s">
        <v>9</v>
      </c>
      <c r="H24" s="46">
        <v>5</v>
      </c>
      <c r="I24" s="48">
        <v>5179.3</v>
      </c>
      <c r="J24" s="46">
        <v>124</v>
      </c>
    </row>
    <row r="25" spans="1:10" ht="24.75" customHeight="1" x14ac:dyDescent="0.25">
      <c r="A25" s="16">
        <v>13</v>
      </c>
      <c r="B25" s="130" t="s">
        <v>113</v>
      </c>
      <c r="C25" s="132">
        <v>1960</v>
      </c>
      <c r="D25" s="133" t="s">
        <v>124</v>
      </c>
      <c r="E25" s="134" t="s">
        <v>8</v>
      </c>
      <c r="F25" s="140" t="s">
        <v>10</v>
      </c>
      <c r="G25" s="140" t="s">
        <v>9</v>
      </c>
      <c r="H25" s="143" t="s">
        <v>104</v>
      </c>
      <c r="I25" s="135">
        <v>4741.2</v>
      </c>
      <c r="J25" s="133">
        <v>164</v>
      </c>
    </row>
    <row r="26" spans="1:10" ht="24.75" customHeight="1" x14ac:dyDescent="0.25">
      <c r="A26" s="16">
        <v>14</v>
      </c>
      <c r="B26" s="74" t="s">
        <v>106</v>
      </c>
      <c r="C26" s="45">
        <v>1936</v>
      </c>
      <c r="D26" s="46"/>
      <c r="E26" s="136" t="s">
        <v>8</v>
      </c>
      <c r="F26" s="46" t="s">
        <v>11</v>
      </c>
      <c r="G26" s="46" t="s">
        <v>9</v>
      </c>
      <c r="H26" s="46">
        <v>4</v>
      </c>
      <c r="I26" s="48">
        <v>3508.8</v>
      </c>
      <c r="J26" s="46">
        <v>74</v>
      </c>
    </row>
    <row r="27" spans="1:10" ht="24.75" customHeight="1" x14ac:dyDescent="0.25">
      <c r="A27" s="16">
        <v>15</v>
      </c>
      <c r="B27" s="130" t="s">
        <v>114</v>
      </c>
      <c r="C27" s="132">
        <v>1957</v>
      </c>
      <c r="D27" s="133"/>
      <c r="E27" s="134" t="s">
        <v>8</v>
      </c>
      <c r="F27" s="133" t="s">
        <v>11</v>
      </c>
      <c r="G27" s="133" t="s">
        <v>9</v>
      </c>
      <c r="H27" s="133">
        <v>4</v>
      </c>
      <c r="I27" s="135">
        <v>3210.5</v>
      </c>
      <c r="J27" s="133">
        <v>68</v>
      </c>
    </row>
    <row r="28" spans="1:10" ht="24.75" customHeight="1" x14ac:dyDescent="0.25">
      <c r="A28" s="16">
        <v>16</v>
      </c>
      <c r="B28" s="76" t="s">
        <v>115</v>
      </c>
      <c r="C28" s="132">
        <v>1957</v>
      </c>
      <c r="D28" s="133"/>
      <c r="E28" s="134" t="s">
        <v>8</v>
      </c>
      <c r="F28" s="133" t="s">
        <v>11</v>
      </c>
      <c r="G28" s="133" t="s">
        <v>9</v>
      </c>
      <c r="H28" s="137">
        <v>4</v>
      </c>
      <c r="I28" s="135">
        <v>2528.8000000000002</v>
      </c>
      <c r="J28" s="133">
        <v>64</v>
      </c>
    </row>
    <row r="29" spans="1:10" ht="24.75" customHeight="1" x14ac:dyDescent="0.25">
      <c r="A29" s="16">
        <v>17</v>
      </c>
      <c r="B29" s="74" t="s">
        <v>84</v>
      </c>
      <c r="C29" s="62">
        <v>1963</v>
      </c>
      <c r="D29" s="2"/>
      <c r="E29" s="67" t="s">
        <v>8</v>
      </c>
      <c r="F29" s="2" t="s">
        <v>10</v>
      </c>
      <c r="G29" s="66" t="s">
        <v>9</v>
      </c>
      <c r="H29" s="2">
        <v>5</v>
      </c>
      <c r="I29" s="65">
        <v>2474.77</v>
      </c>
      <c r="J29" s="2">
        <v>63</v>
      </c>
    </row>
    <row r="30" spans="1:10" ht="24.75" customHeight="1" x14ac:dyDescent="0.25">
      <c r="A30" s="16">
        <v>18</v>
      </c>
      <c r="B30" s="57" t="s">
        <v>71</v>
      </c>
      <c r="C30" s="45">
        <v>1959</v>
      </c>
      <c r="D30" s="46"/>
      <c r="E30" s="136" t="s">
        <v>8</v>
      </c>
      <c r="F30" s="46" t="s">
        <v>11</v>
      </c>
      <c r="G30" s="49" t="s">
        <v>9</v>
      </c>
      <c r="H30" s="46">
        <v>5</v>
      </c>
      <c r="I30" s="48">
        <v>2537.8000000000002</v>
      </c>
      <c r="J30" s="46">
        <v>88</v>
      </c>
    </row>
    <row r="31" spans="1:10" ht="24.75" customHeight="1" x14ac:dyDescent="0.25">
      <c r="A31" s="16">
        <v>19</v>
      </c>
      <c r="B31" s="193" t="s">
        <v>101</v>
      </c>
      <c r="C31" s="188">
        <v>1959</v>
      </c>
      <c r="D31" s="189"/>
      <c r="E31" s="190" t="s">
        <v>8</v>
      </c>
      <c r="F31" s="189" t="s">
        <v>122</v>
      </c>
      <c r="G31" s="194" t="s">
        <v>123</v>
      </c>
      <c r="H31" s="189">
        <v>5</v>
      </c>
      <c r="I31" s="192">
        <v>3967.8</v>
      </c>
      <c r="J31" s="189">
        <v>89</v>
      </c>
    </row>
    <row r="32" spans="1:10" ht="24.75" customHeight="1" x14ac:dyDescent="0.25">
      <c r="A32" s="16">
        <v>20</v>
      </c>
      <c r="B32" s="57" t="s">
        <v>66</v>
      </c>
      <c r="C32" s="45">
        <v>1958</v>
      </c>
      <c r="D32" s="46"/>
      <c r="E32" s="136" t="s">
        <v>8</v>
      </c>
      <c r="F32" s="46" t="s">
        <v>11</v>
      </c>
      <c r="G32" s="49" t="s">
        <v>9</v>
      </c>
      <c r="H32" s="46">
        <v>4</v>
      </c>
      <c r="I32" s="48">
        <v>5451.8</v>
      </c>
      <c r="J32" s="46">
        <v>125</v>
      </c>
    </row>
    <row r="33" spans="1:10" ht="24.75" customHeight="1" x14ac:dyDescent="0.25">
      <c r="A33" s="16">
        <v>21</v>
      </c>
      <c r="B33" s="57" t="s">
        <v>85</v>
      </c>
      <c r="C33" s="45">
        <v>1963</v>
      </c>
      <c r="D33" s="46"/>
      <c r="E33" s="136" t="s">
        <v>8</v>
      </c>
      <c r="F33" s="46" t="s">
        <v>10</v>
      </c>
      <c r="G33" s="49" t="s">
        <v>9</v>
      </c>
      <c r="H33" s="46">
        <v>5</v>
      </c>
      <c r="I33" s="48">
        <v>2584.1</v>
      </c>
      <c r="J33" s="46">
        <v>66</v>
      </c>
    </row>
    <row r="34" spans="1:10" ht="24.75" customHeight="1" x14ac:dyDescent="0.25"/>
    <row r="35" spans="1:10" ht="24" customHeight="1" x14ac:dyDescent="0.25">
      <c r="A35" s="230" t="s">
        <v>76</v>
      </c>
      <c r="B35" s="231"/>
      <c r="C35" s="60" t="s">
        <v>7</v>
      </c>
      <c r="D35" s="60" t="s">
        <v>7</v>
      </c>
      <c r="E35" s="60" t="s">
        <v>7</v>
      </c>
      <c r="F35" s="60" t="s">
        <v>7</v>
      </c>
      <c r="G35" s="60" t="s">
        <v>7</v>
      </c>
      <c r="H35" s="60" t="s">
        <v>7</v>
      </c>
      <c r="I35" s="70">
        <f>SUM(I13:I33)</f>
        <v>62747.47</v>
      </c>
      <c r="J35" s="70">
        <f>SUM(J13:J33)</f>
        <v>1616</v>
      </c>
    </row>
    <row r="36" spans="1:10" ht="27" customHeight="1" x14ac:dyDescent="0.25">
      <c r="A36" s="226">
        <v>2027</v>
      </c>
      <c r="B36" s="227"/>
      <c r="C36" s="227"/>
      <c r="D36" s="227"/>
      <c r="E36" s="227"/>
      <c r="F36" s="227"/>
      <c r="G36" s="227"/>
      <c r="H36" s="227"/>
      <c r="I36" s="227"/>
      <c r="J36" s="228"/>
    </row>
    <row r="37" spans="1:10" ht="27" customHeight="1" x14ac:dyDescent="0.25">
      <c r="A37" s="17">
        <v>11</v>
      </c>
      <c r="B37" s="61" t="s">
        <v>86</v>
      </c>
      <c r="C37" s="62"/>
      <c r="D37" s="2"/>
      <c r="E37" s="63" t="s">
        <v>8</v>
      </c>
      <c r="F37" s="2" t="s">
        <v>10</v>
      </c>
      <c r="G37" s="2" t="s">
        <v>87</v>
      </c>
      <c r="H37" s="64">
        <v>5</v>
      </c>
      <c r="I37" s="65">
        <v>2536.1999999999998</v>
      </c>
      <c r="J37" s="64">
        <v>95</v>
      </c>
    </row>
    <row r="38" spans="1:10" ht="24.75" customHeight="1" x14ac:dyDescent="0.25">
      <c r="A38" s="17">
        <v>12</v>
      </c>
      <c r="B38" s="57" t="s">
        <v>88</v>
      </c>
      <c r="C38" s="62">
        <v>1958</v>
      </c>
      <c r="D38" s="66"/>
      <c r="E38" s="67" t="s">
        <v>8</v>
      </c>
      <c r="F38" s="2" t="s">
        <v>11</v>
      </c>
      <c r="G38" s="2" t="s">
        <v>9</v>
      </c>
      <c r="H38" s="68">
        <v>4</v>
      </c>
      <c r="I38" s="69">
        <v>3135.5</v>
      </c>
      <c r="J38" s="68">
        <v>84</v>
      </c>
    </row>
    <row r="39" spans="1:10" ht="23.25" customHeight="1" x14ac:dyDescent="0.25">
      <c r="A39" s="17">
        <v>13</v>
      </c>
      <c r="B39" s="57" t="s">
        <v>89</v>
      </c>
      <c r="C39" s="62">
        <v>1963</v>
      </c>
      <c r="D39" s="2"/>
      <c r="E39" s="63" t="s">
        <v>8</v>
      </c>
      <c r="F39" s="2" t="s">
        <v>10</v>
      </c>
      <c r="G39" s="2" t="s">
        <v>9</v>
      </c>
      <c r="H39" s="64">
        <v>5</v>
      </c>
      <c r="I39" s="65">
        <v>2503.6</v>
      </c>
      <c r="J39" s="64">
        <v>94</v>
      </c>
    </row>
    <row r="40" spans="1:10" ht="23.25" customHeight="1" x14ac:dyDescent="0.25">
      <c r="A40" s="17">
        <v>14</v>
      </c>
      <c r="B40" s="57" t="s">
        <v>90</v>
      </c>
      <c r="C40" s="62">
        <v>1959</v>
      </c>
      <c r="D40" s="70"/>
      <c r="E40" s="63" t="s">
        <v>8</v>
      </c>
      <c r="F40" s="2" t="s">
        <v>11</v>
      </c>
      <c r="G40" s="2" t="s">
        <v>9</v>
      </c>
      <c r="H40" s="64">
        <v>5</v>
      </c>
      <c r="I40" s="69">
        <v>5776.3</v>
      </c>
      <c r="J40" s="71">
        <v>132</v>
      </c>
    </row>
    <row r="41" spans="1:10" ht="23.25" customHeight="1" x14ac:dyDescent="0.25">
      <c r="A41" s="17">
        <v>15</v>
      </c>
      <c r="B41" s="57" t="s">
        <v>80</v>
      </c>
      <c r="C41" s="62">
        <v>1963</v>
      </c>
      <c r="D41" s="70"/>
      <c r="E41" s="63" t="s">
        <v>8</v>
      </c>
      <c r="F41" s="2" t="s">
        <v>10</v>
      </c>
      <c r="G41" s="2" t="s">
        <v>9</v>
      </c>
      <c r="H41" s="64">
        <v>5</v>
      </c>
      <c r="I41" s="69">
        <v>2514.5</v>
      </c>
      <c r="J41" s="71">
        <v>95</v>
      </c>
    </row>
    <row r="42" spans="1:10" ht="23.25" customHeight="1" x14ac:dyDescent="0.25">
      <c r="A42" s="17">
        <v>16</v>
      </c>
      <c r="B42" s="57" t="s">
        <v>91</v>
      </c>
      <c r="C42" s="62">
        <v>1963</v>
      </c>
      <c r="D42" s="70"/>
      <c r="E42" s="63" t="s">
        <v>8</v>
      </c>
      <c r="F42" s="66" t="s">
        <v>10</v>
      </c>
      <c r="G42" s="2" t="s">
        <v>12</v>
      </c>
      <c r="H42" s="72">
        <v>5</v>
      </c>
      <c r="I42" s="69">
        <v>2513.6</v>
      </c>
      <c r="J42" s="73">
        <v>99</v>
      </c>
    </row>
    <row r="43" spans="1:10" ht="24" customHeight="1" x14ac:dyDescent="0.25">
      <c r="A43" s="224" t="s">
        <v>79</v>
      </c>
      <c r="B43" s="225"/>
      <c r="C43" s="43" t="s">
        <v>7</v>
      </c>
      <c r="D43" s="43" t="s">
        <v>7</v>
      </c>
      <c r="E43" s="43" t="s">
        <v>7</v>
      </c>
      <c r="F43" s="43" t="s">
        <v>7</v>
      </c>
      <c r="G43" s="43" t="s">
        <v>7</v>
      </c>
      <c r="H43" s="43" t="s">
        <v>7</v>
      </c>
      <c r="I43" s="70">
        <f>SUM(I37:I42)</f>
        <v>18979.7</v>
      </c>
      <c r="J43" s="70">
        <f>SUM(J37:J42)</f>
        <v>599</v>
      </c>
    </row>
    <row r="44" spans="1:10" ht="23.25" customHeight="1" x14ac:dyDescent="0.25">
      <c r="A44" s="226">
        <v>2028</v>
      </c>
      <c r="B44" s="227"/>
      <c r="C44" s="227"/>
      <c r="D44" s="227"/>
      <c r="E44" s="227"/>
      <c r="F44" s="227"/>
      <c r="G44" s="227"/>
      <c r="H44" s="227"/>
      <c r="I44" s="227"/>
      <c r="J44" s="228"/>
    </row>
    <row r="45" spans="1:10" ht="23.25" customHeight="1" x14ac:dyDescent="0.25">
      <c r="A45" s="16">
        <v>17</v>
      </c>
      <c r="B45" s="57" t="s">
        <v>92</v>
      </c>
      <c r="C45" s="45">
        <v>1959</v>
      </c>
      <c r="D45" s="46"/>
      <c r="E45" s="47" t="s">
        <v>8</v>
      </c>
      <c r="F45" s="46" t="s">
        <v>11</v>
      </c>
      <c r="G45" s="46" t="s">
        <v>9</v>
      </c>
      <c r="H45" s="46">
        <v>4</v>
      </c>
      <c r="I45" s="48">
        <v>1255.8</v>
      </c>
      <c r="J45" s="46">
        <v>31</v>
      </c>
    </row>
    <row r="46" spans="1:10" ht="23.25" customHeight="1" x14ac:dyDescent="0.25">
      <c r="A46" s="16">
        <v>18</v>
      </c>
      <c r="B46" s="57" t="s">
        <v>93</v>
      </c>
      <c r="C46" s="45">
        <v>1960</v>
      </c>
      <c r="D46" s="46"/>
      <c r="E46" s="47" t="s">
        <v>8</v>
      </c>
      <c r="F46" s="46" t="s">
        <v>10</v>
      </c>
      <c r="G46" s="46" t="s">
        <v>9</v>
      </c>
      <c r="H46" s="46">
        <v>5</v>
      </c>
      <c r="I46" s="48">
        <v>1593.1</v>
      </c>
      <c r="J46" s="46">
        <v>59</v>
      </c>
    </row>
    <row r="47" spans="1:10" ht="23.25" customHeight="1" x14ac:dyDescent="0.25">
      <c r="A47" s="16">
        <v>19</v>
      </c>
      <c r="B47" s="57" t="s">
        <v>94</v>
      </c>
      <c r="C47" s="45">
        <v>1964</v>
      </c>
      <c r="D47" s="46"/>
      <c r="E47" s="47" t="s">
        <v>8</v>
      </c>
      <c r="F47" s="49" t="s">
        <v>10</v>
      </c>
      <c r="G47" s="49" t="s">
        <v>9</v>
      </c>
      <c r="H47" s="50">
        <v>5</v>
      </c>
      <c r="I47" s="48">
        <v>1595.7</v>
      </c>
      <c r="J47" s="46">
        <v>62</v>
      </c>
    </row>
    <row r="48" spans="1:10" ht="23.25" customHeight="1" x14ac:dyDescent="0.25">
      <c r="A48" s="16">
        <v>20</v>
      </c>
      <c r="B48" s="57" t="s">
        <v>95</v>
      </c>
      <c r="C48" s="45">
        <v>1964</v>
      </c>
      <c r="D48" s="46"/>
      <c r="E48" s="47" t="s">
        <v>8</v>
      </c>
      <c r="F48" s="46" t="s">
        <v>10</v>
      </c>
      <c r="G48" s="46" t="s">
        <v>9</v>
      </c>
      <c r="H48" s="46">
        <v>5</v>
      </c>
      <c r="I48" s="48">
        <v>1592.6</v>
      </c>
      <c r="J48" s="46">
        <v>78</v>
      </c>
    </row>
    <row r="49" spans="1:10" ht="24.75" customHeight="1" x14ac:dyDescent="0.25">
      <c r="A49" s="16">
        <v>21</v>
      </c>
      <c r="B49" s="57" t="s">
        <v>96</v>
      </c>
      <c r="C49" s="45">
        <v>1964</v>
      </c>
      <c r="D49" s="46"/>
      <c r="E49" s="47" t="s">
        <v>8</v>
      </c>
      <c r="F49" s="46" t="s">
        <v>10</v>
      </c>
      <c r="G49" s="46" t="s">
        <v>9</v>
      </c>
      <c r="H49" s="46">
        <v>5</v>
      </c>
      <c r="I49" s="48">
        <v>1585.2</v>
      </c>
      <c r="J49" s="46">
        <v>55</v>
      </c>
    </row>
    <row r="50" spans="1:10" ht="24.75" customHeight="1" x14ac:dyDescent="0.25">
      <c r="A50" s="16">
        <v>22</v>
      </c>
      <c r="B50" s="58" t="s">
        <v>97</v>
      </c>
      <c r="C50" s="45">
        <v>1961</v>
      </c>
      <c r="D50" s="46"/>
      <c r="E50" s="47" t="s">
        <v>8</v>
      </c>
      <c r="F50" s="46" t="s">
        <v>10</v>
      </c>
      <c r="G50" s="46" t="s">
        <v>9</v>
      </c>
      <c r="H50" s="51">
        <v>5</v>
      </c>
      <c r="I50" s="48">
        <v>1490.9</v>
      </c>
      <c r="J50" s="46">
        <v>48</v>
      </c>
    </row>
    <row r="51" spans="1:10" ht="24.75" customHeight="1" x14ac:dyDescent="0.25">
      <c r="A51" s="16">
        <v>23</v>
      </c>
      <c r="B51" s="58" t="s">
        <v>98</v>
      </c>
      <c r="C51" s="45">
        <v>1954</v>
      </c>
      <c r="D51" s="46"/>
      <c r="E51" s="47" t="s">
        <v>8</v>
      </c>
      <c r="F51" s="46" t="s">
        <v>11</v>
      </c>
      <c r="G51" s="46" t="s">
        <v>9</v>
      </c>
      <c r="H51" s="51">
        <v>4</v>
      </c>
      <c r="I51" s="48">
        <v>2065.6</v>
      </c>
      <c r="J51" s="46">
        <v>52</v>
      </c>
    </row>
    <row r="52" spans="1:10" ht="24.75" customHeight="1" x14ac:dyDescent="0.25">
      <c r="A52" s="16">
        <v>24</v>
      </c>
      <c r="B52" s="58" t="s">
        <v>99</v>
      </c>
      <c r="C52" s="45">
        <v>1955</v>
      </c>
      <c r="D52" s="46"/>
      <c r="E52" s="47" t="s">
        <v>8</v>
      </c>
      <c r="F52" s="49" t="s">
        <v>11</v>
      </c>
      <c r="G52" s="49" t="s">
        <v>9</v>
      </c>
      <c r="H52" s="51">
        <v>4</v>
      </c>
      <c r="I52" s="48">
        <v>2048.6999999999998</v>
      </c>
      <c r="J52" s="46">
        <v>56</v>
      </c>
    </row>
    <row r="53" spans="1:10" ht="24.75" customHeight="1" x14ac:dyDescent="0.25">
      <c r="A53" s="16">
        <v>25</v>
      </c>
      <c r="B53" s="57" t="s">
        <v>100</v>
      </c>
      <c r="C53" s="45">
        <v>1959</v>
      </c>
      <c r="D53" s="46"/>
      <c r="E53" s="47" t="s">
        <v>8</v>
      </c>
      <c r="F53" s="46" t="s">
        <v>11</v>
      </c>
      <c r="G53" s="46" t="s">
        <v>9</v>
      </c>
      <c r="H53" s="51">
        <v>4</v>
      </c>
      <c r="I53" s="48">
        <v>3475.9</v>
      </c>
      <c r="J53" s="46">
        <v>96</v>
      </c>
    </row>
    <row r="54" spans="1:10" ht="24.75" customHeight="1" x14ac:dyDescent="0.25">
      <c r="A54" s="16">
        <v>26</v>
      </c>
      <c r="B54" s="57" t="s">
        <v>101</v>
      </c>
      <c r="C54" s="45">
        <v>1959</v>
      </c>
      <c r="D54" s="46"/>
      <c r="E54" s="47" t="s">
        <v>8</v>
      </c>
      <c r="F54" s="46" t="s">
        <v>10</v>
      </c>
      <c r="G54" s="46" t="s">
        <v>9</v>
      </c>
      <c r="H54" s="52" t="s">
        <v>68</v>
      </c>
      <c r="I54" s="48">
        <v>3967.8</v>
      </c>
      <c r="J54" s="53">
        <v>91</v>
      </c>
    </row>
    <row r="55" spans="1:10" ht="24.75" customHeight="1" x14ac:dyDescent="0.25">
      <c r="A55" s="16">
        <v>27</v>
      </c>
      <c r="B55" s="57" t="s">
        <v>102</v>
      </c>
      <c r="C55" s="54">
        <v>1958</v>
      </c>
      <c r="D55" s="44"/>
      <c r="E55" s="54" t="s">
        <v>8</v>
      </c>
      <c r="F55" s="49" t="s">
        <v>11</v>
      </c>
      <c r="G55" s="46" t="s">
        <v>9</v>
      </c>
      <c r="H55" s="46">
        <v>4</v>
      </c>
      <c r="I55" s="55">
        <v>4388.2</v>
      </c>
      <c r="J55" s="56">
        <v>106</v>
      </c>
    </row>
    <row r="56" spans="1:10" ht="24" customHeight="1" x14ac:dyDescent="0.25">
      <c r="A56" s="230" t="s">
        <v>78</v>
      </c>
      <c r="B56" s="231"/>
      <c r="C56" s="22" t="s">
        <v>7</v>
      </c>
      <c r="D56" s="22" t="s">
        <v>7</v>
      </c>
      <c r="E56" s="22" t="s">
        <v>7</v>
      </c>
      <c r="F56" s="22" t="s">
        <v>7</v>
      </c>
      <c r="G56" s="22" t="s">
        <v>7</v>
      </c>
      <c r="H56" s="22" t="s">
        <v>7</v>
      </c>
      <c r="I56" s="59">
        <f>SUM(I45:I55)</f>
        <v>25059.5</v>
      </c>
      <c r="J56" s="60">
        <f>SUM(J45:J55)</f>
        <v>734</v>
      </c>
    </row>
    <row r="57" spans="1:10" ht="17.25" customHeight="1" x14ac:dyDescent="0.25">
      <c r="A57" s="232" t="s">
        <v>21</v>
      </c>
      <c r="B57" s="232"/>
      <c r="C57" s="232"/>
      <c r="D57" s="232"/>
      <c r="E57" s="232"/>
      <c r="F57" s="232"/>
      <c r="G57" s="232"/>
      <c r="H57" s="232"/>
      <c r="I57" s="232"/>
      <c r="J57" s="232"/>
    </row>
    <row r="58" spans="1:10" ht="15" customHeight="1" x14ac:dyDescent="0.25">
      <c r="A58" s="229" t="s">
        <v>22</v>
      </c>
      <c r="B58" s="229"/>
      <c r="C58" s="229"/>
      <c r="D58" s="229"/>
      <c r="E58" s="229"/>
      <c r="F58" s="229"/>
      <c r="G58" s="229"/>
      <c r="H58" s="229"/>
      <c r="I58" s="229"/>
      <c r="J58" s="229"/>
    </row>
    <row r="59" spans="1:10" ht="15.75" customHeight="1" x14ac:dyDescent="0.25">
      <c r="A59" s="223" t="s">
        <v>23</v>
      </c>
      <c r="B59" s="223"/>
      <c r="C59" s="223"/>
      <c r="D59" s="223"/>
      <c r="E59" s="223"/>
      <c r="F59" s="223"/>
      <c r="G59" s="223"/>
      <c r="H59" s="223"/>
      <c r="I59" s="223"/>
      <c r="J59" s="223"/>
    </row>
    <row r="60" spans="1:10" ht="15" customHeight="1" x14ac:dyDescent="0.25">
      <c r="A60" s="223" t="s">
        <v>24</v>
      </c>
      <c r="B60" s="223"/>
      <c r="C60" s="223"/>
      <c r="D60" s="223"/>
      <c r="E60" s="223"/>
      <c r="F60" s="223"/>
      <c r="G60" s="223"/>
      <c r="H60" s="223"/>
      <c r="I60" s="223"/>
      <c r="J60" s="223"/>
    </row>
    <row r="61" spans="1:10" ht="15" customHeight="1" x14ac:dyDescent="0.25">
      <c r="A61" s="223" t="s">
        <v>25</v>
      </c>
      <c r="B61" s="223"/>
      <c r="C61" s="223"/>
      <c r="D61" s="223"/>
      <c r="E61" s="223"/>
      <c r="F61" s="223"/>
      <c r="G61" s="223"/>
      <c r="H61" s="223"/>
      <c r="I61" s="223"/>
      <c r="J61" s="223"/>
    </row>
  </sheetData>
  <mergeCells count="26">
    <mergeCell ref="H1:J2"/>
    <mergeCell ref="A7:A9"/>
    <mergeCell ref="A4:J4"/>
    <mergeCell ref="A5:J5"/>
    <mergeCell ref="A6:J6"/>
    <mergeCell ref="F7:F9"/>
    <mergeCell ref="E7:E9"/>
    <mergeCell ref="D7:D9"/>
    <mergeCell ref="I7:I8"/>
    <mergeCell ref="J7:J8"/>
    <mergeCell ref="H7:H9"/>
    <mergeCell ref="G7:G9"/>
    <mergeCell ref="C7:C9"/>
    <mergeCell ref="B7:B9"/>
    <mergeCell ref="A35:B35"/>
    <mergeCell ref="A36:J36"/>
    <mergeCell ref="A11:B11"/>
    <mergeCell ref="A12:J12"/>
    <mergeCell ref="A60:J60"/>
    <mergeCell ref="A61:J61"/>
    <mergeCell ref="A59:J59"/>
    <mergeCell ref="A43:B43"/>
    <mergeCell ref="A44:J44"/>
    <mergeCell ref="A58:J58"/>
    <mergeCell ref="A56:B56"/>
    <mergeCell ref="A57:J57"/>
  </mergeCells>
  <printOptions horizontalCentered="1" verticalCentered="1"/>
  <pageMargins left="0.39370078740157483" right="0.39370078740157483" top="0.19685039370078741" bottom="0.35433070866141736" header="0.31496062992125984" footer="0.31496062992125984"/>
  <pageSetup paperSize="9" scale="53" fitToWidth="0" orientation="portrait" r:id="rId1"/>
  <rowBreaks count="1" manualBreakCount="1">
    <brk id="26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G69"/>
  <sheetViews>
    <sheetView topLeftCell="N6" zoomScaleNormal="100" workbookViewId="0">
      <pane ySplit="4" topLeftCell="A10" activePane="bottomLeft" state="frozen"/>
      <selection activeCell="A6" sqref="A6"/>
      <selection pane="bottomLeft" activeCell="AG18" sqref="AG18"/>
    </sheetView>
  </sheetViews>
  <sheetFormatPr defaultRowHeight="15" x14ac:dyDescent="0.25"/>
  <cols>
    <col min="1" max="1" width="4.85546875" style="6" customWidth="1"/>
    <col min="2" max="2" width="33.28515625" style="7" customWidth="1"/>
    <col min="3" max="3" width="16.28515625" style="7" customWidth="1"/>
    <col min="4" max="4" width="15.85546875" style="7" bestFit="1" customWidth="1"/>
    <col min="5" max="5" width="6.28515625" style="7" customWidth="1"/>
    <col min="6" max="6" width="14.28515625" style="7" bestFit="1" customWidth="1"/>
    <col min="7" max="7" width="14.28515625" style="9" bestFit="1" customWidth="1"/>
    <col min="8" max="8" width="15.85546875" style="7" customWidth="1"/>
    <col min="9" max="9" width="16.85546875" style="7" customWidth="1"/>
    <col min="10" max="10" width="11.5703125" style="7" bestFit="1" customWidth="1"/>
    <col min="11" max="11" width="15.140625" style="7" customWidth="1"/>
    <col min="12" max="12" width="13.28515625" style="7" customWidth="1"/>
    <col min="13" max="13" width="13" style="7" bestFit="1" customWidth="1"/>
    <col min="14" max="14" width="7.28515625" style="7" customWidth="1"/>
    <col min="15" max="15" width="14.140625" style="7" customWidth="1"/>
    <col min="16" max="16" width="16.5703125" style="7" bestFit="1" customWidth="1"/>
    <col min="17" max="17" width="13.85546875" style="7" customWidth="1"/>
    <col min="18" max="18" width="16.5703125" style="7" bestFit="1" customWidth="1"/>
    <col min="19" max="21" width="15.5703125" style="7" customWidth="1"/>
    <col min="22" max="22" width="14.42578125" style="7" customWidth="1"/>
    <col min="23" max="23" width="14.42578125" style="7" bestFit="1" customWidth="1"/>
    <col min="24" max="24" width="10.5703125" style="7" bestFit="1" customWidth="1"/>
    <col min="25" max="25" width="9.28515625" style="7" bestFit="1" customWidth="1"/>
    <col min="26" max="26" width="14.85546875" style="7" customWidth="1"/>
    <col min="27" max="27" width="12.140625" style="7" customWidth="1"/>
    <col min="28" max="28" width="16.140625" style="7" customWidth="1"/>
    <col min="29" max="31" width="9.140625" style="7"/>
    <col min="32" max="32" width="15.28515625" style="7" bestFit="1" customWidth="1"/>
    <col min="33" max="16384" width="9.140625" style="7"/>
  </cols>
  <sheetData>
    <row r="1" spans="1:33" x14ac:dyDescent="0.25">
      <c r="D1" s="8"/>
      <c r="Q1" s="8"/>
      <c r="W1" s="8"/>
    </row>
    <row r="2" spans="1:33" ht="18.75" x14ac:dyDescent="0.25">
      <c r="A2" s="245" t="s">
        <v>27</v>
      </c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5"/>
      <c r="P2" s="245"/>
      <c r="Q2" s="245"/>
      <c r="R2" s="245"/>
      <c r="S2" s="245"/>
      <c r="T2" s="245"/>
      <c r="U2" s="245"/>
      <c r="V2" s="245"/>
      <c r="W2" s="245"/>
      <c r="X2" s="245"/>
      <c r="Y2" s="245"/>
      <c r="Z2" s="245"/>
      <c r="AA2" s="245"/>
      <c r="AB2" s="245"/>
      <c r="AC2" s="245"/>
      <c r="AD2" s="245"/>
      <c r="AE2" s="245"/>
      <c r="AF2" s="246"/>
      <c r="AG2" s="246"/>
    </row>
    <row r="3" spans="1:33" ht="20.25" x14ac:dyDescent="0.25">
      <c r="A3" s="247"/>
      <c r="B3" s="247"/>
      <c r="C3" s="247"/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7"/>
      <c r="AB3" s="247"/>
      <c r="AC3" s="247"/>
      <c r="AD3" s="247"/>
      <c r="AE3" s="247"/>
      <c r="AF3" s="246"/>
      <c r="AG3" s="246"/>
    </row>
    <row r="4" spans="1:33" ht="15.75" x14ac:dyDescent="0.25">
      <c r="A4" s="248" t="s">
        <v>28</v>
      </c>
      <c r="B4" s="248"/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8"/>
      <c r="S4" s="248"/>
      <c r="T4" s="248"/>
      <c r="U4" s="248"/>
      <c r="V4" s="248"/>
      <c r="W4" s="248"/>
      <c r="X4" s="248"/>
      <c r="Y4" s="248"/>
      <c r="Z4" s="248"/>
      <c r="AA4" s="248"/>
      <c r="AB4" s="248"/>
      <c r="AC4" s="248"/>
      <c r="AD4" s="248"/>
      <c r="AE4" s="248"/>
      <c r="AF4" s="246"/>
      <c r="AG4" s="246"/>
    </row>
    <row r="5" spans="1:33" ht="15" customHeight="1" x14ac:dyDescent="0.25">
      <c r="A5" s="242" t="s">
        <v>1</v>
      </c>
      <c r="B5" s="242" t="s">
        <v>2</v>
      </c>
      <c r="C5" s="249" t="s">
        <v>29</v>
      </c>
      <c r="D5" s="250"/>
      <c r="E5" s="250"/>
      <c r="F5" s="250"/>
      <c r="G5" s="250"/>
      <c r="H5" s="250"/>
      <c r="I5" s="250"/>
      <c r="J5" s="250"/>
      <c r="K5" s="250"/>
      <c r="L5" s="250"/>
      <c r="M5" s="250"/>
      <c r="N5" s="250"/>
      <c r="O5" s="250"/>
      <c r="P5" s="250"/>
      <c r="Q5" s="250"/>
      <c r="R5" s="250"/>
      <c r="S5" s="250"/>
      <c r="T5" s="250"/>
      <c r="U5" s="250"/>
      <c r="V5" s="250"/>
      <c r="W5" s="250"/>
      <c r="X5" s="251"/>
      <c r="Y5" s="252" t="s">
        <v>30</v>
      </c>
      <c r="Z5" s="253"/>
      <c r="AA5" s="253"/>
      <c r="AB5" s="253"/>
      <c r="AC5" s="254"/>
      <c r="AD5" s="242" t="s">
        <v>31</v>
      </c>
      <c r="AE5" s="242" t="s">
        <v>32</v>
      </c>
      <c r="AF5" s="21"/>
      <c r="AG5" s="21"/>
    </row>
    <row r="6" spans="1:33" ht="15" customHeight="1" x14ac:dyDescent="0.25">
      <c r="A6" s="243"/>
      <c r="B6" s="243"/>
      <c r="C6" s="242" t="s">
        <v>33</v>
      </c>
      <c r="D6" s="258" t="s">
        <v>34</v>
      </c>
      <c r="E6" s="259"/>
      <c r="F6" s="259"/>
      <c r="G6" s="259"/>
      <c r="H6" s="259"/>
      <c r="I6" s="259"/>
      <c r="J6" s="259"/>
      <c r="K6" s="259"/>
      <c r="L6" s="259"/>
      <c r="M6" s="260"/>
      <c r="N6" s="264" t="s">
        <v>35</v>
      </c>
      <c r="O6" s="265"/>
      <c r="P6" s="242" t="s">
        <v>36</v>
      </c>
      <c r="Q6" s="242" t="s">
        <v>37</v>
      </c>
      <c r="R6" s="242" t="s">
        <v>38</v>
      </c>
      <c r="S6" s="242" t="s">
        <v>39</v>
      </c>
      <c r="T6" s="264" t="s">
        <v>69</v>
      </c>
      <c r="U6" s="265"/>
      <c r="V6" s="273" t="s">
        <v>40</v>
      </c>
      <c r="W6" s="274"/>
      <c r="X6" s="275"/>
      <c r="Y6" s="255"/>
      <c r="Z6" s="256"/>
      <c r="AA6" s="256"/>
      <c r="AB6" s="256"/>
      <c r="AC6" s="257"/>
      <c r="AD6" s="243"/>
      <c r="AE6" s="243"/>
      <c r="AF6" s="21"/>
      <c r="AG6" s="21"/>
    </row>
    <row r="7" spans="1:33" ht="48.75" customHeight="1" x14ac:dyDescent="0.25">
      <c r="A7" s="243"/>
      <c r="B7" s="243"/>
      <c r="C7" s="243"/>
      <c r="D7" s="261"/>
      <c r="E7" s="262"/>
      <c r="F7" s="262"/>
      <c r="G7" s="262"/>
      <c r="H7" s="262"/>
      <c r="I7" s="262"/>
      <c r="J7" s="262"/>
      <c r="K7" s="262"/>
      <c r="L7" s="262"/>
      <c r="M7" s="263"/>
      <c r="N7" s="266"/>
      <c r="O7" s="267"/>
      <c r="P7" s="243"/>
      <c r="Q7" s="243"/>
      <c r="R7" s="243"/>
      <c r="S7" s="243"/>
      <c r="T7" s="266"/>
      <c r="U7" s="267"/>
      <c r="V7" s="242" t="s">
        <v>41</v>
      </c>
      <c r="W7" s="242" t="s">
        <v>42</v>
      </c>
      <c r="X7" s="242" t="s">
        <v>43</v>
      </c>
      <c r="Y7" s="242" t="s">
        <v>44</v>
      </c>
      <c r="Z7" s="242" t="s">
        <v>45</v>
      </c>
      <c r="AA7" s="242" t="s">
        <v>46</v>
      </c>
      <c r="AB7" s="242" t="s">
        <v>47</v>
      </c>
      <c r="AC7" s="242" t="s">
        <v>48</v>
      </c>
      <c r="AD7" s="243"/>
      <c r="AE7" s="243"/>
      <c r="AF7" s="21"/>
      <c r="AG7" s="21"/>
    </row>
    <row r="8" spans="1:33" ht="67.5" customHeight="1" x14ac:dyDescent="0.25">
      <c r="A8" s="243"/>
      <c r="B8" s="243"/>
      <c r="C8" s="244"/>
      <c r="D8" s="10" t="s">
        <v>49</v>
      </c>
      <c r="E8" s="277" t="s">
        <v>50</v>
      </c>
      <c r="F8" s="278"/>
      <c r="G8" s="11" t="s">
        <v>51</v>
      </c>
      <c r="H8" s="10" t="s">
        <v>52</v>
      </c>
      <c r="I8" s="10" t="s">
        <v>53</v>
      </c>
      <c r="J8" s="277" t="s">
        <v>54</v>
      </c>
      <c r="K8" s="278"/>
      <c r="L8" s="10" t="s">
        <v>55</v>
      </c>
      <c r="M8" s="10" t="s">
        <v>56</v>
      </c>
      <c r="N8" s="268"/>
      <c r="O8" s="269"/>
      <c r="P8" s="244"/>
      <c r="Q8" s="244"/>
      <c r="R8" s="244"/>
      <c r="S8" s="244"/>
      <c r="T8" s="268"/>
      <c r="U8" s="269"/>
      <c r="V8" s="244"/>
      <c r="W8" s="244"/>
      <c r="X8" s="244"/>
      <c r="Y8" s="244"/>
      <c r="Z8" s="244"/>
      <c r="AA8" s="244"/>
      <c r="AB8" s="244"/>
      <c r="AC8" s="244"/>
      <c r="AD8" s="243"/>
      <c r="AE8" s="243"/>
      <c r="AF8" s="21"/>
      <c r="AG8" s="21"/>
    </row>
    <row r="9" spans="1:33" x14ac:dyDescent="0.25">
      <c r="A9" s="244"/>
      <c r="B9" s="244"/>
      <c r="C9" s="12" t="s">
        <v>57</v>
      </c>
      <c r="D9" s="12" t="s">
        <v>57</v>
      </c>
      <c r="E9" s="12" t="s">
        <v>58</v>
      </c>
      <c r="F9" s="12" t="s">
        <v>57</v>
      </c>
      <c r="G9" s="13" t="s">
        <v>57</v>
      </c>
      <c r="H9" s="12" t="s">
        <v>57</v>
      </c>
      <c r="I9" s="12" t="s">
        <v>57</v>
      </c>
      <c r="J9" s="12" t="s">
        <v>58</v>
      </c>
      <c r="K9" s="12" t="s">
        <v>57</v>
      </c>
      <c r="L9" s="12" t="s">
        <v>57</v>
      </c>
      <c r="M9" s="12" t="s">
        <v>57</v>
      </c>
      <c r="N9" s="12" t="s">
        <v>58</v>
      </c>
      <c r="O9" s="12" t="s">
        <v>57</v>
      </c>
      <c r="P9" s="12" t="s">
        <v>57</v>
      </c>
      <c r="Q9" s="12" t="s">
        <v>57</v>
      </c>
      <c r="R9" s="12" t="s">
        <v>57</v>
      </c>
      <c r="S9" s="12" t="s">
        <v>57</v>
      </c>
      <c r="T9" s="12"/>
      <c r="U9" s="12" t="s">
        <v>57</v>
      </c>
      <c r="V9" s="12" t="s">
        <v>57</v>
      </c>
      <c r="W9" s="12" t="s">
        <v>57</v>
      </c>
      <c r="X9" s="12" t="s">
        <v>57</v>
      </c>
      <c r="Y9" s="12" t="s">
        <v>57</v>
      </c>
      <c r="Z9" s="12" t="s">
        <v>57</v>
      </c>
      <c r="AA9" s="12" t="s">
        <v>57</v>
      </c>
      <c r="AB9" s="12" t="s">
        <v>57</v>
      </c>
      <c r="AC9" s="12" t="s">
        <v>57</v>
      </c>
      <c r="AD9" s="244"/>
      <c r="AE9" s="244"/>
      <c r="AF9" s="21"/>
      <c r="AG9" s="21"/>
    </row>
    <row r="10" spans="1:33" x14ac:dyDescent="0.25">
      <c r="A10" s="1">
        <v>1</v>
      </c>
      <c r="B10" s="1">
        <v>2</v>
      </c>
      <c r="C10" s="1">
        <v>3</v>
      </c>
      <c r="D10" s="1">
        <v>4</v>
      </c>
      <c r="E10" s="1">
        <v>5</v>
      </c>
      <c r="F10" s="1">
        <v>6</v>
      </c>
      <c r="G10" s="14" t="s">
        <v>70</v>
      </c>
      <c r="H10" s="1">
        <v>8</v>
      </c>
      <c r="I10" s="1">
        <v>9</v>
      </c>
      <c r="J10" s="1">
        <v>10</v>
      </c>
      <c r="K10" s="1">
        <v>11</v>
      </c>
      <c r="L10" s="1">
        <v>12</v>
      </c>
      <c r="M10" s="1">
        <v>13</v>
      </c>
      <c r="N10" s="1">
        <v>14</v>
      </c>
      <c r="O10" s="1">
        <v>15</v>
      </c>
      <c r="P10" s="1">
        <v>16</v>
      </c>
      <c r="Q10" s="1">
        <v>17</v>
      </c>
      <c r="R10" s="1">
        <v>18</v>
      </c>
      <c r="S10" s="1">
        <v>19</v>
      </c>
      <c r="T10" s="1">
        <v>20</v>
      </c>
      <c r="U10" s="1">
        <v>21</v>
      </c>
      <c r="V10" s="1">
        <v>22</v>
      </c>
      <c r="W10" s="1">
        <v>23</v>
      </c>
      <c r="X10" s="1">
        <v>24</v>
      </c>
      <c r="Y10" s="1">
        <v>25</v>
      </c>
      <c r="Z10" s="1">
        <v>26</v>
      </c>
      <c r="AA10" s="1">
        <v>27</v>
      </c>
      <c r="AB10" s="1">
        <v>28</v>
      </c>
      <c r="AC10" s="1">
        <v>29</v>
      </c>
      <c r="AD10" s="1">
        <v>30</v>
      </c>
      <c r="AE10" s="1">
        <v>31</v>
      </c>
      <c r="AF10" s="21"/>
      <c r="AG10" s="21"/>
    </row>
    <row r="11" spans="1:33" ht="30.75" customHeight="1" x14ac:dyDescent="0.25">
      <c r="A11" s="270" t="s">
        <v>75</v>
      </c>
      <c r="B11" s="271"/>
      <c r="C11" s="28">
        <f t="shared" ref="C11:L11" si="0">C34+C42+C55</f>
        <v>830349231.12</v>
      </c>
      <c r="D11" s="28">
        <f t="shared" si="0"/>
        <v>14746373.99</v>
      </c>
      <c r="E11" s="29">
        <f t="shared" si="0"/>
        <v>4</v>
      </c>
      <c r="F11" s="27">
        <f t="shared" si="0"/>
        <v>6451236</v>
      </c>
      <c r="G11" s="28">
        <f t="shared" si="0"/>
        <v>11493908.98</v>
      </c>
      <c r="H11" s="28">
        <f t="shared" si="0"/>
        <v>26301960.129999999</v>
      </c>
      <c r="I11" s="28">
        <f t="shared" si="0"/>
        <v>93948452.359999999</v>
      </c>
      <c r="J11" s="29">
        <f t="shared" si="0"/>
        <v>7</v>
      </c>
      <c r="K11" s="28">
        <f t="shared" si="0"/>
        <v>19399380</v>
      </c>
      <c r="L11" s="31">
        <f t="shared" si="0"/>
        <v>31193699.600000001</v>
      </c>
      <c r="M11" s="28" t="s">
        <v>13</v>
      </c>
      <c r="N11" s="28" t="s">
        <v>13</v>
      </c>
      <c r="O11" s="28" t="s">
        <v>13</v>
      </c>
      <c r="P11" s="28">
        <f>P34+P42+P55</f>
        <v>190429873.87</v>
      </c>
      <c r="Q11" s="126">
        <f>Q34+Q42+Q55</f>
        <v>54312842.700000003</v>
      </c>
      <c r="R11" s="28">
        <f>R34+R42+R55</f>
        <v>281602369.70999998</v>
      </c>
      <c r="S11" s="28">
        <f>S34+S42+S55</f>
        <v>55407964.399999999</v>
      </c>
      <c r="T11" s="28" t="s">
        <v>13</v>
      </c>
      <c r="U11" s="28" t="s">
        <v>13</v>
      </c>
      <c r="V11" s="28">
        <f>V34+V42+V55</f>
        <v>34477227.490000002</v>
      </c>
      <c r="W11" s="28">
        <f>W34+W42+W55</f>
        <v>10532795.369999999</v>
      </c>
      <c r="X11" s="28" t="s">
        <v>13</v>
      </c>
      <c r="Y11" s="28" t="s">
        <v>13</v>
      </c>
      <c r="Z11" s="28">
        <f>Z34+Z42+Z55</f>
        <v>289722888.31999999</v>
      </c>
      <c r="AA11" s="28" t="s">
        <v>13</v>
      </c>
      <c r="AB11" s="28">
        <f>AB34+AB42+AB55</f>
        <v>540626342.79999995</v>
      </c>
      <c r="AC11" s="28" t="s">
        <v>13</v>
      </c>
      <c r="AD11" s="41">
        <v>2026</v>
      </c>
      <c r="AE11" s="41">
        <v>2028</v>
      </c>
      <c r="AF11" s="15"/>
      <c r="AG11" s="21"/>
    </row>
    <row r="12" spans="1:33" ht="21" customHeight="1" x14ac:dyDescent="0.25">
      <c r="A12" s="233">
        <v>2026</v>
      </c>
      <c r="B12" s="233"/>
      <c r="C12" s="233"/>
      <c r="D12" s="233"/>
      <c r="E12" s="233"/>
      <c r="F12" s="233"/>
      <c r="G12" s="233"/>
      <c r="H12" s="233"/>
      <c r="I12" s="233"/>
      <c r="J12" s="233"/>
      <c r="K12" s="233"/>
      <c r="L12" s="233"/>
      <c r="M12" s="233"/>
      <c r="N12" s="233"/>
      <c r="O12" s="233"/>
      <c r="P12" s="233"/>
      <c r="Q12" s="233"/>
      <c r="R12" s="233"/>
      <c r="S12" s="233"/>
      <c r="T12" s="233"/>
      <c r="U12" s="233"/>
      <c r="V12" s="233"/>
      <c r="W12" s="233"/>
      <c r="X12" s="233"/>
      <c r="Y12" s="233"/>
      <c r="Z12" s="233"/>
      <c r="AA12" s="233"/>
      <c r="AB12" s="233"/>
      <c r="AC12" s="233"/>
      <c r="AD12" s="233"/>
      <c r="AE12" s="233"/>
      <c r="AF12" s="21"/>
      <c r="AG12" s="21"/>
    </row>
    <row r="13" spans="1:33" ht="24" customHeight="1" x14ac:dyDescent="0.25">
      <c r="A13" s="2">
        <v>1</v>
      </c>
      <c r="B13" s="57" t="s">
        <v>105</v>
      </c>
      <c r="C13" s="103">
        <f t="shared" ref="C13:C26" si="1">D13+F13+G13+H13+I13+K13+L13+M13+O13+P13+Q13+R13+S13+W13+V13+X13</f>
        <v>12109682.109999999</v>
      </c>
      <c r="D13" s="104"/>
      <c r="E13" s="1"/>
      <c r="F13" s="104"/>
      <c r="G13" s="106"/>
      <c r="H13" s="104"/>
      <c r="I13" s="104">
        <f>2877170.1+9028008.44</f>
        <v>11905178.539999999</v>
      </c>
      <c r="J13" s="1"/>
      <c r="K13" s="104"/>
      <c r="L13" s="109"/>
      <c r="M13" s="109"/>
      <c r="N13" s="109"/>
      <c r="O13" s="109"/>
      <c r="P13" s="104"/>
      <c r="Q13" s="104"/>
      <c r="R13" s="104"/>
      <c r="S13" s="104"/>
      <c r="T13" s="104"/>
      <c r="U13" s="104"/>
      <c r="V13" s="104">
        <v>161346.01999999999</v>
      </c>
      <c r="W13" s="110">
        <v>43157.55</v>
      </c>
      <c r="X13" s="112"/>
      <c r="Y13" s="112"/>
      <c r="Z13" s="112"/>
      <c r="AA13" s="112"/>
      <c r="AB13" s="110">
        <f t="shared" ref="AB13:AB14" si="2">C13</f>
        <v>12109682.109999999</v>
      </c>
      <c r="AC13" s="1"/>
      <c r="AD13" s="1">
        <v>2025</v>
      </c>
      <c r="AE13" s="1">
        <v>2026</v>
      </c>
      <c r="AF13" s="159"/>
      <c r="AG13" s="24"/>
    </row>
    <row r="14" spans="1:33" ht="24.75" customHeight="1" x14ac:dyDescent="0.25">
      <c r="A14" s="2">
        <v>2</v>
      </c>
      <c r="B14" s="57" t="s">
        <v>88</v>
      </c>
      <c r="C14" s="103">
        <f t="shared" si="1"/>
        <v>13553781.640000001</v>
      </c>
      <c r="D14" s="104"/>
      <c r="E14" s="1"/>
      <c r="F14" s="104"/>
      <c r="G14" s="106"/>
      <c r="H14" s="104"/>
      <c r="I14" s="104"/>
      <c r="J14" s="1"/>
      <c r="K14" s="104"/>
      <c r="L14" s="109"/>
      <c r="M14" s="109"/>
      <c r="N14" s="109"/>
      <c r="O14" s="109"/>
      <c r="P14" s="104"/>
      <c r="Q14" s="104"/>
      <c r="R14" s="104">
        <v>12726555.529999999</v>
      </c>
      <c r="S14" s="104"/>
      <c r="T14" s="104"/>
      <c r="U14" s="104"/>
      <c r="V14" s="104">
        <v>636327.78</v>
      </c>
      <c r="W14" s="110">
        <f t="shared" ref="W14:W33" si="3">ROUND((D14+F14+G14+H14+I14+K14+L14+M14+O14+P14+Q14+R14+S14)*1.5%,2)</f>
        <v>190898.33</v>
      </c>
      <c r="X14" s="112"/>
      <c r="Y14" s="112"/>
      <c r="Z14" s="112"/>
      <c r="AA14" s="112"/>
      <c r="AB14" s="110">
        <f t="shared" si="2"/>
        <v>13553781.640000001</v>
      </c>
      <c r="AC14" s="1"/>
      <c r="AD14" s="1">
        <v>2025</v>
      </c>
      <c r="AE14" s="1">
        <v>2026</v>
      </c>
      <c r="AF14" s="159"/>
      <c r="AG14" s="24"/>
    </row>
    <row r="15" spans="1:33" ht="24.75" customHeight="1" x14ac:dyDescent="0.25">
      <c r="A15" s="2">
        <v>3</v>
      </c>
      <c r="B15" s="193" t="s">
        <v>120</v>
      </c>
      <c r="C15" s="195">
        <f>D15+F15+G15+H15+I15+K15+L15+M15+O15+P15+Q15+R15+S15+W15+V15+X15</f>
        <v>120561984.2</v>
      </c>
      <c r="D15" s="196"/>
      <c r="E15" s="220"/>
      <c r="F15" s="196"/>
      <c r="G15" s="198"/>
      <c r="H15" s="196"/>
      <c r="I15" s="196"/>
      <c r="J15" s="220"/>
      <c r="K15" s="196"/>
      <c r="L15" s="200"/>
      <c r="M15" s="221"/>
      <c r="N15" s="200"/>
      <c r="O15" s="221"/>
      <c r="P15" s="196"/>
      <c r="Q15" s="196"/>
      <c r="R15" s="201">
        <v>118780280</v>
      </c>
      <c r="S15" s="196"/>
      <c r="T15" s="196"/>
      <c r="U15" s="196"/>
      <c r="V15" s="196">
        <v>0</v>
      </c>
      <c r="W15" s="206">
        <v>1781704.2</v>
      </c>
      <c r="X15" s="222"/>
      <c r="Y15" s="203"/>
      <c r="Z15" s="205">
        <f>C15</f>
        <v>120561984.2</v>
      </c>
      <c r="AA15" s="203"/>
      <c r="AB15" s="219"/>
      <c r="AC15" s="220"/>
      <c r="AD15" s="205">
        <v>2026</v>
      </c>
      <c r="AE15" s="205">
        <v>2027</v>
      </c>
      <c r="AF15" s="182"/>
      <c r="AG15" s="182"/>
    </row>
    <row r="16" spans="1:33" ht="25.5" customHeight="1" x14ac:dyDescent="0.25">
      <c r="A16" s="2">
        <v>4</v>
      </c>
      <c r="B16" s="57" t="s">
        <v>82</v>
      </c>
      <c r="C16" s="103">
        <f t="shared" si="1"/>
        <v>14655614.98</v>
      </c>
      <c r="D16" s="110"/>
      <c r="E16" s="161"/>
      <c r="F16" s="161"/>
      <c r="G16" s="162"/>
      <c r="H16" s="110"/>
      <c r="I16" s="110"/>
      <c r="J16" s="110"/>
      <c r="K16" s="163"/>
      <c r="L16" s="164"/>
      <c r="M16" s="164"/>
      <c r="N16" s="164"/>
      <c r="O16" s="164"/>
      <c r="P16" s="165">
        <v>13761140.83</v>
      </c>
      <c r="Q16" s="110"/>
      <c r="R16" s="110"/>
      <c r="S16" s="110"/>
      <c r="T16" s="110"/>
      <c r="U16" s="110"/>
      <c r="V16" s="110">
        <v>688057.04</v>
      </c>
      <c r="W16" s="110">
        <f t="shared" si="3"/>
        <v>206417.11</v>
      </c>
      <c r="X16" s="110"/>
      <c r="Y16" s="112"/>
      <c r="Z16" s="110"/>
      <c r="AA16" s="112"/>
      <c r="AB16" s="161">
        <f>C16</f>
        <v>14655614.98</v>
      </c>
      <c r="AC16" s="1"/>
      <c r="AD16" s="1">
        <v>2026</v>
      </c>
      <c r="AE16" s="1">
        <v>2026</v>
      </c>
      <c r="AF16" s="159"/>
      <c r="AG16" s="24"/>
    </row>
    <row r="17" spans="1:33" ht="25.5" customHeight="1" x14ac:dyDescent="0.25">
      <c r="A17" s="2">
        <v>5</v>
      </c>
      <c r="B17" s="193" t="s">
        <v>121</v>
      </c>
      <c r="C17" s="195">
        <f>D17+F17+G17+H17+I17+K17+L17+M17+O17+P17+Q17+R17+S17+W17+V17+X17</f>
        <v>6860992.0300000003</v>
      </c>
      <c r="D17" s="196"/>
      <c r="E17" s="197"/>
      <c r="F17" s="196"/>
      <c r="G17" s="198"/>
      <c r="H17" s="196"/>
      <c r="I17" s="196"/>
      <c r="J17" s="197"/>
      <c r="K17" s="196"/>
      <c r="L17" s="199"/>
      <c r="M17" s="200"/>
      <c r="N17" s="199"/>
      <c r="O17" s="200"/>
      <c r="P17" s="196"/>
      <c r="Q17" s="196"/>
      <c r="R17" s="201">
        <v>5664262.1399999997</v>
      </c>
      <c r="S17" s="196"/>
      <c r="T17" s="196"/>
      <c r="U17" s="196"/>
      <c r="V17" s="196">
        <v>1111765.96</v>
      </c>
      <c r="W17" s="202">
        <v>84963.93</v>
      </c>
      <c r="X17" s="203"/>
      <c r="Y17" s="204"/>
      <c r="Z17" s="205">
        <f>C17</f>
        <v>6860992.0300000003</v>
      </c>
      <c r="AA17" s="204"/>
      <c r="AB17" s="206"/>
      <c r="AC17" s="197"/>
      <c r="AD17" s="207">
        <v>2026</v>
      </c>
      <c r="AE17" s="205">
        <v>2027</v>
      </c>
      <c r="AF17" s="182"/>
      <c r="AG17" s="182"/>
    </row>
    <row r="18" spans="1:33" s="122" customFormat="1" ht="29.25" customHeight="1" x14ac:dyDescent="0.25">
      <c r="A18" s="2">
        <v>6</v>
      </c>
      <c r="B18" s="57" t="s">
        <v>103</v>
      </c>
      <c r="C18" s="103">
        <f t="shared" si="1"/>
        <v>3305643.58</v>
      </c>
      <c r="D18" s="112"/>
      <c r="E18" s="112"/>
      <c r="F18" s="166"/>
      <c r="G18" s="106"/>
      <c r="H18" s="166"/>
      <c r="I18" s="104"/>
      <c r="J18" s="1"/>
      <c r="K18" s="104"/>
      <c r="L18" s="106">
        <f>ROUND(690.32*4717.8,2)</f>
        <v>3256791.7</v>
      </c>
      <c r="M18" s="109"/>
      <c r="N18" s="109"/>
      <c r="O18" s="109"/>
      <c r="P18" s="112"/>
      <c r="Q18" s="112"/>
      <c r="R18" s="104"/>
      <c r="S18" s="112"/>
      <c r="T18" s="112"/>
      <c r="U18" s="112"/>
      <c r="V18" s="112"/>
      <c r="W18" s="110">
        <f t="shared" si="3"/>
        <v>48851.88</v>
      </c>
      <c r="X18" s="112"/>
      <c r="Y18" s="112"/>
      <c r="Z18" s="112"/>
      <c r="AA18" s="112"/>
      <c r="AB18" s="110">
        <f t="shared" ref="AB18" si="4">C18</f>
        <v>3305643.58</v>
      </c>
      <c r="AC18" s="1"/>
      <c r="AD18" s="1">
        <v>2025</v>
      </c>
      <c r="AE18" s="1">
        <v>2026</v>
      </c>
      <c r="AF18" s="159"/>
      <c r="AG18" s="121"/>
    </row>
    <row r="19" spans="1:33" ht="26.25" customHeight="1" x14ac:dyDescent="0.25">
      <c r="A19" s="2">
        <v>7</v>
      </c>
      <c r="B19" s="167" t="s">
        <v>108</v>
      </c>
      <c r="C19" s="103">
        <f t="shared" si="1"/>
        <v>11944530.029999999</v>
      </c>
      <c r="D19" s="112"/>
      <c r="E19" s="112"/>
      <c r="F19" s="166"/>
      <c r="G19" s="106"/>
      <c r="H19" s="166"/>
      <c r="I19" s="166"/>
      <c r="J19" s="166"/>
      <c r="K19" s="166"/>
      <c r="L19" s="109"/>
      <c r="M19" s="109"/>
      <c r="N19" s="109"/>
      <c r="O19" s="109"/>
      <c r="P19" s="168">
        <v>11140468.300000001</v>
      </c>
      <c r="Q19" s="112"/>
      <c r="R19" s="104"/>
      <c r="S19" s="112"/>
      <c r="T19" s="112"/>
      <c r="U19" s="112"/>
      <c r="V19" s="168">
        <v>745693.6</v>
      </c>
      <c r="W19" s="110">
        <v>58368.13</v>
      </c>
      <c r="X19" s="112"/>
      <c r="Y19" s="112"/>
      <c r="Z19" s="168">
        <v>11944530.029999999</v>
      </c>
      <c r="AA19" s="112"/>
      <c r="AB19" s="110"/>
      <c r="AC19" s="1"/>
      <c r="AD19" s="1">
        <v>2024</v>
      </c>
      <c r="AE19" s="1">
        <v>2026</v>
      </c>
      <c r="AF19" s="159"/>
      <c r="AG19" s="24"/>
    </row>
    <row r="20" spans="1:33" ht="26.25" customHeight="1" x14ac:dyDescent="0.25">
      <c r="A20" s="2">
        <v>8</v>
      </c>
      <c r="B20" s="57" t="s">
        <v>109</v>
      </c>
      <c r="C20" s="103">
        <f t="shared" si="1"/>
        <v>16674518.98</v>
      </c>
      <c r="D20" s="169"/>
      <c r="E20" s="169"/>
      <c r="F20" s="1"/>
      <c r="G20" s="170"/>
      <c r="H20" s="1"/>
      <c r="I20" s="1"/>
      <c r="J20" s="1"/>
      <c r="K20" s="1"/>
      <c r="L20" s="160"/>
      <c r="M20" s="160"/>
      <c r="N20" s="160"/>
      <c r="O20" s="160"/>
      <c r="P20" s="103"/>
      <c r="Q20" s="169"/>
      <c r="R20" s="171">
        <v>15402650.42</v>
      </c>
      <c r="S20" s="169"/>
      <c r="T20" s="169"/>
      <c r="U20" s="169"/>
      <c r="V20" s="103">
        <v>1041984</v>
      </c>
      <c r="W20" s="103">
        <v>229884.56</v>
      </c>
      <c r="X20" s="169"/>
      <c r="Y20" s="169"/>
      <c r="Z20" s="161">
        <f t="shared" ref="Z20:Z23" si="5">C20</f>
        <v>16674518.98</v>
      </c>
      <c r="AA20" s="169"/>
      <c r="AB20" s="161"/>
      <c r="AC20" s="1"/>
      <c r="AD20" s="1">
        <v>2023</v>
      </c>
      <c r="AE20" s="1">
        <v>2026</v>
      </c>
      <c r="AF20" s="159"/>
      <c r="AG20" s="114"/>
    </row>
    <row r="21" spans="1:33" ht="26.25" customHeight="1" x14ac:dyDescent="0.25">
      <c r="A21" s="2">
        <v>9</v>
      </c>
      <c r="B21" s="167" t="s">
        <v>110</v>
      </c>
      <c r="C21" s="103">
        <f>D21+F21+G21+H21+I21+K21+L21+M21+O21+P21+Q21+R21+S21+W21+V21+X21</f>
        <v>25518164.109999999</v>
      </c>
      <c r="D21" s="112"/>
      <c r="E21" s="112"/>
      <c r="F21" s="166"/>
      <c r="G21" s="106"/>
      <c r="H21" s="166"/>
      <c r="I21" s="166"/>
      <c r="J21" s="166"/>
      <c r="K21" s="166"/>
      <c r="L21" s="109"/>
      <c r="M21" s="109"/>
      <c r="N21" s="109"/>
      <c r="O21" s="109"/>
      <c r="P21" s="172">
        <v>11203518.43</v>
      </c>
      <c r="Q21" s="173"/>
      <c r="R21" s="172">
        <v>12466087.050000001</v>
      </c>
      <c r="S21" s="112"/>
      <c r="T21" s="112"/>
      <c r="U21" s="112"/>
      <c r="V21" s="168">
        <v>1724546.73</v>
      </c>
      <c r="W21" s="168">
        <v>124011.9</v>
      </c>
      <c r="X21" s="112"/>
      <c r="Y21" s="112"/>
      <c r="Z21" s="110">
        <f>C21</f>
        <v>25518164.109999999</v>
      </c>
      <c r="AA21" s="112"/>
      <c r="AB21" s="110"/>
      <c r="AC21" s="1"/>
      <c r="AD21" s="1">
        <v>2024</v>
      </c>
      <c r="AE21" s="1">
        <v>2026</v>
      </c>
      <c r="AF21" s="159"/>
      <c r="AG21" s="127"/>
    </row>
    <row r="22" spans="1:33" ht="26.25" customHeight="1" x14ac:dyDescent="0.25">
      <c r="A22" s="2">
        <v>10</v>
      </c>
      <c r="B22" s="57" t="s">
        <v>111</v>
      </c>
      <c r="C22" s="103">
        <f>D22+F22+G22+H22+I22+K22+L22+M22+O22+P22+Q22+R22+S22+W22+V22+X22</f>
        <v>33126167.68</v>
      </c>
      <c r="D22" s="112"/>
      <c r="E22" s="112"/>
      <c r="F22" s="166"/>
      <c r="G22" s="106"/>
      <c r="H22" s="166"/>
      <c r="I22" s="104"/>
      <c r="J22" s="1"/>
      <c r="K22" s="104"/>
      <c r="L22" s="106"/>
      <c r="M22" s="109"/>
      <c r="N22" s="109"/>
      <c r="O22" s="109"/>
      <c r="P22" s="110">
        <f>12446790.81+3917735.77</f>
        <v>16364526.58</v>
      </c>
      <c r="Q22" s="110"/>
      <c r="R22" s="174">
        <f>13126471.35+1573639.62</f>
        <v>14700110.970000001</v>
      </c>
      <c r="S22" s="110"/>
      <c r="T22" s="110"/>
      <c r="U22" s="110"/>
      <c r="V22" s="110">
        <v>1626784.68</v>
      </c>
      <c r="W22" s="110">
        <v>383598.93</v>
      </c>
      <c r="X22" s="110">
        <v>51146.52</v>
      </c>
      <c r="Y22" s="112"/>
      <c r="Z22" s="110">
        <f>C22</f>
        <v>33126167.68</v>
      </c>
      <c r="AA22" s="112"/>
      <c r="AB22" s="110"/>
      <c r="AC22" s="1"/>
      <c r="AD22" s="1">
        <v>2025</v>
      </c>
      <c r="AE22" s="1">
        <v>2026</v>
      </c>
      <c r="AF22" s="159"/>
      <c r="AG22" s="127"/>
    </row>
    <row r="23" spans="1:33" ht="26.25" customHeight="1" x14ac:dyDescent="0.25">
      <c r="A23" s="2">
        <v>11</v>
      </c>
      <c r="B23" s="57" t="s">
        <v>119</v>
      </c>
      <c r="C23" s="103">
        <f t="shared" si="1"/>
        <v>16682695.779999999</v>
      </c>
      <c r="D23" s="169"/>
      <c r="E23" s="169"/>
      <c r="F23" s="1"/>
      <c r="G23" s="170"/>
      <c r="H23" s="1"/>
      <c r="I23" s="1"/>
      <c r="J23" s="1"/>
      <c r="K23" s="1"/>
      <c r="L23" s="160"/>
      <c r="M23" s="160"/>
      <c r="N23" s="160"/>
      <c r="O23" s="160"/>
      <c r="P23" s="103"/>
      <c r="Q23" s="169"/>
      <c r="R23" s="171">
        <v>15402650.42</v>
      </c>
      <c r="S23" s="169"/>
      <c r="T23" s="169"/>
      <c r="U23" s="169"/>
      <c r="V23" s="103">
        <v>1050160.8</v>
      </c>
      <c r="W23" s="103">
        <v>229884.56</v>
      </c>
      <c r="X23" s="169"/>
      <c r="Y23" s="169"/>
      <c r="Z23" s="161">
        <f t="shared" si="5"/>
        <v>16682695.779999999</v>
      </c>
      <c r="AA23" s="169"/>
      <c r="AB23" s="161"/>
      <c r="AC23" s="1"/>
      <c r="AD23" s="1">
        <v>2023</v>
      </c>
      <c r="AE23" s="1">
        <v>2026</v>
      </c>
      <c r="AF23" s="159"/>
      <c r="AG23" s="127"/>
    </row>
    <row r="24" spans="1:33" ht="26.25" customHeight="1" x14ac:dyDescent="0.25">
      <c r="A24" s="2">
        <v>12</v>
      </c>
      <c r="B24" s="74" t="s">
        <v>83</v>
      </c>
      <c r="C24" s="103">
        <f t="shared" si="1"/>
        <v>31003243.690000001</v>
      </c>
      <c r="D24" s="110"/>
      <c r="E24" s="161"/>
      <c r="F24" s="161"/>
      <c r="G24" s="162"/>
      <c r="H24" s="110"/>
      <c r="I24" s="104">
        <f>3673721.1+12009674.6</f>
        <v>15683395.699999999</v>
      </c>
      <c r="J24" s="110"/>
      <c r="K24" s="163"/>
      <c r="L24" s="164"/>
      <c r="M24" s="164"/>
      <c r="N24" s="164"/>
      <c r="O24" s="164"/>
      <c r="P24" s="165"/>
      <c r="Q24" s="110">
        <v>4486465.04</v>
      </c>
      <c r="R24" s="110"/>
      <c r="S24" s="110">
        <v>9846626.1999999993</v>
      </c>
      <c r="T24" s="110"/>
      <c r="U24" s="110"/>
      <c r="V24" s="110">
        <v>716654.56</v>
      </c>
      <c r="W24" s="110">
        <f>214996.37+55105.82</f>
        <v>270102.19</v>
      </c>
      <c r="X24" s="110"/>
      <c r="Y24" s="112"/>
      <c r="Z24" s="110"/>
      <c r="AA24" s="112"/>
      <c r="AB24" s="110">
        <f>C24-Z24</f>
        <v>31003243.690000001</v>
      </c>
      <c r="AC24" s="1"/>
      <c r="AD24" s="1">
        <v>2026</v>
      </c>
      <c r="AE24" s="1">
        <v>2026</v>
      </c>
      <c r="AF24" s="159"/>
      <c r="AG24" s="128"/>
    </row>
    <row r="25" spans="1:33" ht="26.25" customHeight="1" x14ac:dyDescent="0.25">
      <c r="A25" s="2">
        <v>13</v>
      </c>
      <c r="B25" s="167" t="s">
        <v>113</v>
      </c>
      <c r="C25" s="103">
        <f>D25+F25+G25+H25+I25+K25+L25+M25+O25+P25+Q25+R25+S25+W25+V25+X25</f>
        <v>22028425.260000002</v>
      </c>
      <c r="D25" s="104"/>
      <c r="E25" s="112"/>
      <c r="F25" s="166"/>
      <c r="G25" s="106"/>
      <c r="H25" s="166"/>
      <c r="I25" s="104"/>
      <c r="J25" s="1"/>
      <c r="K25" s="104"/>
      <c r="L25" s="106"/>
      <c r="M25" s="109"/>
      <c r="N25" s="109"/>
      <c r="O25" s="109"/>
      <c r="P25" s="110">
        <v>21097463.609999999</v>
      </c>
      <c r="Q25" s="110"/>
      <c r="R25" s="174"/>
      <c r="S25" s="110"/>
      <c r="T25" s="110"/>
      <c r="U25" s="110"/>
      <c r="V25" s="110">
        <v>929371.39</v>
      </c>
      <c r="W25" s="110">
        <v>1590.26</v>
      </c>
      <c r="X25" s="110"/>
      <c r="Y25" s="112"/>
      <c r="Z25" s="110">
        <f>C25</f>
        <v>22028425.260000002</v>
      </c>
      <c r="AA25" s="112"/>
      <c r="AB25" s="110"/>
      <c r="AC25" s="1"/>
      <c r="AD25" s="1">
        <v>2025</v>
      </c>
      <c r="AE25" s="1">
        <v>2026</v>
      </c>
      <c r="AF25" s="159"/>
      <c r="AG25" s="128"/>
    </row>
    <row r="26" spans="1:33" ht="26.25" customHeight="1" x14ac:dyDescent="0.25">
      <c r="A26" s="2">
        <v>14</v>
      </c>
      <c r="B26" s="74" t="s">
        <v>106</v>
      </c>
      <c r="C26" s="103">
        <f t="shared" si="1"/>
        <v>7413970.29</v>
      </c>
      <c r="D26" s="110"/>
      <c r="E26" s="161"/>
      <c r="F26" s="161"/>
      <c r="G26" s="162"/>
      <c r="H26" s="110"/>
      <c r="I26" s="110"/>
      <c r="J26" s="110"/>
      <c r="K26" s="163"/>
      <c r="L26" s="164"/>
      <c r="M26" s="164"/>
      <c r="N26" s="164"/>
      <c r="O26" s="164"/>
      <c r="P26" s="165"/>
      <c r="Q26" s="110">
        <v>6953779.4400000004</v>
      </c>
      <c r="R26" s="110"/>
      <c r="S26" s="110">
        <v>460190.85</v>
      </c>
      <c r="T26" s="110"/>
      <c r="U26" s="110"/>
      <c r="V26" s="110"/>
      <c r="W26" s="110"/>
      <c r="X26" s="110"/>
      <c r="Y26" s="112"/>
      <c r="Z26" s="110"/>
      <c r="AA26" s="112"/>
      <c r="AB26" s="110">
        <f>C26-Z26</f>
        <v>7413970.29</v>
      </c>
      <c r="AC26" s="1"/>
      <c r="AD26" s="1">
        <v>2025</v>
      </c>
      <c r="AE26" s="1">
        <v>2026</v>
      </c>
      <c r="AF26" s="159"/>
      <c r="AG26" s="128"/>
    </row>
    <row r="27" spans="1:33" ht="26.25" customHeight="1" x14ac:dyDescent="0.25">
      <c r="A27" s="2">
        <v>15</v>
      </c>
      <c r="B27" s="167" t="s">
        <v>114</v>
      </c>
      <c r="C27" s="103">
        <f>D27+F27+G27+H27+I27+K27+L27+M27+O27+P27+Q27+R27+S27+W27+V27+X27</f>
        <v>6368231.4199999999</v>
      </c>
      <c r="D27" s="104"/>
      <c r="E27" s="105"/>
      <c r="F27" s="104"/>
      <c r="G27" s="106"/>
      <c r="H27" s="107"/>
      <c r="I27" s="107"/>
      <c r="J27" s="166"/>
      <c r="K27" s="104"/>
      <c r="L27" s="109"/>
      <c r="M27" s="109"/>
      <c r="N27" s="109"/>
      <c r="O27" s="109"/>
      <c r="P27" s="112"/>
      <c r="Q27" s="104">
        <f>ROUND(3210.5*1954.25,2)</f>
        <v>6274119.6299999999</v>
      </c>
      <c r="R27" s="111"/>
      <c r="S27" s="107"/>
      <c r="T27" s="107"/>
      <c r="U27" s="107"/>
      <c r="V27" s="110"/>
      <c r="W27" s="110">
        <f>ROUND((D27+F27+G27+H27+I27+K27+L27+M27+O27+P27+Q27+R27+S27)*1.5%,2)</f>
        <v>94111.79</v>
      </c>
      <c r="X27" s="112"/>
      <c r="Y27" s="112"/>
      <c r="Z27" s="112"/>
      <c r="AA27" s="112"/>
      <c r="AB27" s="110">
        <f>C27</f>
        <v>6368231.4199999999</v>
      </c>
      <c r="AC27" s="1"/>
      <c r="AD27" s="1">
        <v>2025</v>
      </c>
      <c r="AE27" s="1">
        <v>2026</v>
      </c>
      <c r="AF27" s="159"/>
      <c r="AG27" s="159"/>
    </row>
    <row r="28" spans="1:33" ht="26.25" customHeight="1" x14ac:dyDescent="0.25">
      <c r="A28" s="2">
        <v>16</v>
      </c>
      <c r="B28" s="58" t="s">
        <v>115</v>
      </c>
      <c r="C28" s="103">
        <f t="shared" ref="C28:C33" si="6">D28+F28+G28+H28+I28+K28+L28+M28+O28+P28+Q28+R28+S28+W28+V28+X28</f>
        <v>34449197.479999997</v>
      </c>
      <c r="D28" s="110">
        <v>2224964.6800000002</v>
      </c>
      <c r="E28" s="178">
        <v>1</v>
      </c>
      <c r="F28" s="104">
        <v>1612809</v>
      </c>
      <c r="G28" s="106">
        <v>1734225.75</v>
      </c>
      <c r="H28" s="110">
        <v>3968496.42</v>
      </c>
      <c r="I28" s="110">
        <v>9119156.2599999998</v>
      </c>
      <c r="J28" s="166">
        <v>1</v>
      </c>
      <c r="K28" s="175">
        <v>2771340</v>
      </c>
      <c r="L28" s="164">
        <v>4215180.8600000003</v>
      </c>
      <c r="M28" s="109"/>
      <c r="N28" s="109"/>
      <c r="O28" s="109"/>
      <c r="P28" s="104"/>
      <c r="Q28" s="104">
        <f>ROUND(2229.8*1954.25,2)</f>
        <v>4357586.6500000004</v>
      </c>
      <c r="R28" s="174"/>
      <c r="S28" s="104">
        <f>ROUND(2229.8*1135.41,2)</f>
        <v>2531737.2200000002</v>
      </c>
      <c r="T28" s="104"/>
      <c r="U28" s="104"/>
      <c r="V28" s="110">
        <v>1425668.19</v>
      </c>
      <c r="W28" s="110">
        <v>488032.45</v>
      </c>
      <c r="X28" s="112"/>
      <c r="Y28" s="112"/>
      <c r="Z28" s="110"/>
      <c r="AA28" s="112"/>
      <c r="AB28" s="110">
        <f>C28-Z28</f>
        <v>34449197.479999997</v>
      </c>
      <c r="AC28" s="1"/>
      <c r="AD28" s="1">
        <v>2025</v>
      </c>
      <c r="AE28" s="1">
        <v>2026</v>
      </c>
      <c r="AF28" s="159"/>
      <c r="AG28" s="128"/>
    </row>
    <row r="29" spans="1:33" ht="26.25" customHeight="1" x14ac:dyDescent="0.25">
      <c r="A29" s="2">
        <v>17</v>
      </c>
      <c r="B29" s="74" t="s">
        <v>84</v>
      </c>
      <c r="C29" s="103">
        <f t="shared" si="6"/>
        <v>11694908.550000001</v>
      </c>
      <c r="D29" s="110"/>
      <c r="E29" s="161"/>
      <c r="F29" s="161"/>
      <c r="G29" s="162"/>
      <c r="H29" s="110"/>
      <c r="I29" s="110"/>
      <c r="J29" s="110"/>
      <c r="K29" s="163"/>
      <c r="L29" s="164"/>
      <c r="M29" s="164"/>
      <c r="N29" s="164"/>
      <c r="O29" s="164"/>
      <c r="P29" s="165">
        <v>10981134.789999999</v>
      </c>
      <c r="Q29" s="110"/>
      <c r="R29" s="110"/>
      <c r="S29" s="110"/>
      <c r="T29" s="110"/>
      <c r="U29" s="110"/>
      <c r="V29" s="110">
        <v>549056.74</v>
      </c>
      <c r="W29" s="110">
        <f t="shared" si="3"/>
        <v>164717.01999999999</v>
      </c>
      <c r="X29" s="110"/>
      <c r="Y29" s="112"/>
      <c r="Z29" s="110"/>
      <c r="AA29" s="112"/>
      <c r="AB29" s="110">
        <f>C29-Z29</f>
        <v>11694908.550000001</v>
      </c>
      <c r="AC29" s="1"/>
      <c r="AD29" s="1">
        <v>2026</v>
      </c>
      <c r="AE29" s="1">
        <v>2026</v>
      </c>
      <c r="AF29" s="159"/>
      <c r="AG29" s="128"/>
    </row>
    <row r="30" spans="1:33" ht="26.25" customHeight="1" x14ac:dyDescent="0.25">
      <c r="A30" s="2">
        <v>18</v>
      </c>
      <c r="B30" s="57" t="s">
        <v>71</v>
      </c>
      <c r="C30" s="103">
        <f t="shared" si="6"/>
        <v>29600486.539999999</v>
      </c>
      <c r="D30" s="110"/>
      <c r="E30" s="161"/>
      <c r="F30" s="161"/>
      <c r="G30" s="162"/>
      <c r="H30" s="110"/>
      <c r="I30" s="110"/>
      <c r="J30" s="110"/>
      <c r="K30" s="163"/>
      <c r="L30" s="164"/>
      <c r="M30" s="164"/>
      <c r="N30" s="164"/>
      <c r="O30" s="164"/>
      <c r="P30" s="165"/>
      <c r="Q30" s="110">
        <v>2198318.4900000002</v>
      </c>
      <c r="R30" s="110">
        <v>20770827.120000001</v>
      </c>
      <c r="S30" s="110">
        <v>4824738.47</v>
      </c>
      <c r="T30" s="110"/>
      <c r="U30" s="110"/>
      <c r="V30" s="110">
        <v>1389694.2</v>
      </c>
      <c r="W30" s="110">
        <f t="shared" si="3"/>
        <v>416908.26</v>
      </c>
      <c r="X30" s="110"/>
      <c r="Y30" s="112"/>
      <c r="Z30" s="110"/>
      <c r="AA30" s="112"/>
      <c r="AB30" s="110">
        <f>C30-Z30</f>
        <v>29600486.539999999</v>
      </c>
      <c r="AC30" s="1"/>
      <c r="AD30" s="1">
        <v>2026</v>
      </c>
      <c r="AE30" s="1">
        <v>2026</v>
      </c>
      <c r="AF30" s="159"/>
      <c r="AG30" s="128"/>
    </row>
    <row r="31" spans="1:33" ht="26.25" customHeight="1" x14ac:dyDescent="0.25">
      <c r="A31" s="2">
        <v>19</v>
      </c>
      <c r="B31" s="193" t="s">
        <v>101</v>
      </c>
      <c r="C31" s="195">
        <f>D31+F31+G31+H31+I31+K31+L31+M31+O31+P31+Q31+R31+S31+W31+V31+X31</f>
        <v>36325410.25</v>
      </c>
      <c r="D31" s="208"/>
      <c r="E31" s="209"/>
      <c r="F31" s="208"/>
      <c r="G31" s="210"/>
      <c r="H31" s="211"/>
      <c r="I31" s="208"/>
      <c r="J31" s="212"/>
      <c r="K31" s="213"/>
      <c r="L31" s="208"/>
      <c r="M31" s="211"/>
      <c r="N31" s="208"/>
      <c r="O31" s="211"/>
      <c r="P31" s="214">
        <v>15692827.220000001</v>
      </c>
      <c r="Q31" s="208"/>
      <c r="R31" s="215">
        <v>17617843.48</v>
      </c>
      <c r="S31" s="208"/>
      <c r="T31" s="211"/>
      <c r="U31" s="208"/>
      <c r="V31" s="195">
        <f>1125092.41+1470414.04</f>
        <v>2595506.4500000002</v>
      </c>
      <c r="W31" s="206">
        <f>221289.81+197943.29</f>
        <v>419233.1</v>
      </c>
      <c r="X31" s="216"/>
      <c r="Y31" s="217"/>
      <c r="Z31" s="218">
        <f>C31</f>
        <v>36325410.25</v>
      </c>
      <c r="AA31" s="217"/>
      <c r="AB31" s="219"/>
      <c r="AC31" s="220"/>
      <c r="AD31" s="205">
        <v>2026</v>
      </c>
      <c r="AE31" s="205">
        <v>2027</v>
      </c>
      <c r="AF31" s="182"/>
      <c r="AG31" s="182"/>
    </row>
    <row r="32" spans="1:33" ht="26.25" customHeight="1" x14ac:dyDescent="0.25">
      <c r="A32" s="2">
        <v>20</v>
      </c>
      <c r="B32" s="129" t="s">
        <v>66</v>
      </c>
      <c r="C32" s="153">
        <f t="shared" si="6"/>
        <v>77211200.299999997</v>
      </c>
      <c r="D32" s="146">
        <v>4796766.2300000004</v>
      </c>
      <c r="E32" s="154">
        <v>1</v>
      </c>
      <c r="F32" s="146">
        <v>1612809</v>
      </c>
      <c r="G32" s="155">
        <v>3738789.92</v>
      </c>
      <c r="H32" s="146">
        <v>8555618.7799999993</v>
      </c>
      <c r="I32" s="146">
        <v>19659845.02</v>
      </c>
      <c r="J32" s="177">
        <v>1</v>
      </c>
      <c r="K32" s="148">
        <v>2771340</v>
      </c>
      <c r="L32" s="157">
        <v>9087441.8699999992</v>
      </c>
      <c r="M32" s="157"/>
      <c r="N32" s="157"/>
      <c r="O32" s="157"/>
      <c r="P32" s="153"/>
      <c r="Q32" s="146">
        <v>11776869.32</v>
      </c>
      <c r="R32" s="152"/>
      <c r="S32" s="146">
        <v>10364689.57</v>
      </c>
      <c r="T32" s="146"/>
      <c r="U32" s="146"/>
      <c r="V32" s="153">
        <f>3537568.04+224000</f>
        <v>3761568.04</v>
      </c>
      <c r="W32" s="144">
        <f t="shared" si="3"/>
        <v>1085462.55</v>
      </c>
      <c r="X32" s="151"/>
      <c r="Y32" s="151"/>
      <c r="Z32" s="146"/>
      <c r="AA32" s="151"/>
      <c r="AB32" s="144">
        <f>C32</f>
        <v>77211200.299999997</v>
      </c>
      <c r="AC32" s="133"/>
      <c r="AD32" s="133">
        <v>2026</v>
      </c>
      <c r="AE32" s="133">
        <v>2027</v>
      </c>
      <c r="AF32" s="128"/>
      <c r="AG32" s="128"/>
    </row>
    <row r="33" spans="1:33" ht="26.25" customHeight="1" x14ac:dyDescent="0.25">
      <c r="A33" s="2">
        <v>21</v>
      </c>
      <c r="B33" s="129" t="s">
        <v>85</v>
      </c>
      <c r="C33" s="140">
        <f t="shared" si="6"/>
        <v>12211909.810000001</v>
      </c>
      <c r="D33" s="144"/>
      <c r="E33" s="154"/>
      <c r="F33" s="146"/>
      <c r="G33" s="147"/>
      <c r="H33" s="144"/>
      <c r="I33" s="144"/>
      <c r="J33" s="156"/>
      <c r="K33" s="148"/>
      <c r="L33" s="149"/>
      <c r="M33" s="149"/>
      <c r="N33" s="149"/>
      <c r="O33" s="149"/>
      <c r="P33" s="150">
        <v>11466581.98</v>
      </c>
      <c r="Q33" s="144"/>
      <c r="R33" s="144"/>
      <c r="S33" s="144"/>
      <c r="T33" s="144"/>
      <c r="U33" s="144"/>
      <c r="V33" s="144">
        <v>573329.1</v>
      </c>
      <c r="W33" s="144">
        <f t="shared" si="3"/>
        <v>171998.73</v>
      </c>
      <c r="X33" s="144"/>
      <c r="Y33" s="145"/>
      <c r="Z33" s="146"/>
      <c r="AA33" s="151"/>
      <c r="AB33" s="146">
        <f>C33</f>
        <v>12211909.810000001</v>
      </c>
      <c r="AC33" s="133"/>
      <c r="AD33" s="133">
        <v>2026</v>
      </c>
      <c r="AE33" s="133">
        <v>2026</v>
      </c>
      <c r="AF33" s="127"/>
      <c r="AG33" s="127"/>
    </row>
    <row r="34" spans="1:33" ht="28.5" customHeight="1" x14ac:dyDescent="0.25">
      <c r="A34" s="233" t="s">
        <v>72</v>
      </c>
      <c r="B34" s="233"/>
      <c r="C34" s="5">
        <f t="shared" ref="C34:L34" si="7">SUM(C13:C33)</f>
        <v>543300758.71000004</v>
      </c>
      <c r="D34" s="28">
        <f t="shared" si="7"/>
        <v>7021730.9100000001</v>
      </c>
      <c r="E34" s="29">
        <f t="shared" si="7"/>
        <v>2</v>
      </c>
      <c r="F34" s="28">
        <f t="shared" si="7"/>
        <v>3225618</v>
      </c>
      <c r="G34" s="28">
        <f t="shared" si="7"/>
        <v>5473015.6699999999</v>
      </c>
      <c r="H34" s="28">
        <f t="shared" si="7"/>
        <v>12524115.199999999</v>
      </c>
      <c r="I34" s="28">
        <f t="shared" si="7"/>
        <v>56367575.520000003</v>
      </c>
      <c r="J34" s="30">
        <f t="shared" si="7"/>
        <v>2</v>
      </c>
      <c r="K34" s="28">
        <f t="shared" si="7"/>
        <v>5542680</v>
      </c>
      <c r="L34" s="31">
        <f t="shared" si="7"/>
        <v>16559414.43</v>
      </c>
      <c r="M34" s="5">
        <f>SUM(M19:M33)</f>
        <v>0</v>
      </c>
      <c r="N34" s="5">
        <f>SUM(N19:N33)</f>
        <v>0</v>
      </c>
      <c r="O34" s="5">
        <f>SUM(O19:O33)</f>
        <v>0</v>
      </c>
      <c r="P34" s="28">
        <f>SUM(P13:P33)</f>
        <v>111707661.73999999</v>
      </c>
      <c r="Q34" s="176">
        <f>SUM(Q13:Q33)</f>
        <v>36047138.57</v>
      </c>
      <c r="R34" s="5">
        <f>SUM(R13:R33)</f>
        <v>233531267.13</v>
      </c>
      <c r="S34" s="28">
        <f>SUM(S13:S33)</f>
        <v>28027982.309999999</v>
      </c>
      <c r="T34" s="5"/>
      <c r="U34" s="5"/>
      <c r="V34" s="5">
        <f>SUM(V13:V33)</f>
        <v>20727515.280000001</v>
      </c>
      <c r="W34" s="28">
        <f>SUM(W13:W33)</f>
        <v>6493897.4299999997</v>
      </c>
      <c r="X34" s="5">
        <f>SUM(X13:X33)</f>
        <v>51146.52</v>
      </c>
      <c r="Y34" s="5">
        <f>SUM(Y19:Y33)</f>
        <v>0</v>
      </c>
      <c r="Z34" s="5">
        <f>SUM(Z13:Z33)</f>
        <v>289722888.31999999</v>
      </c>
      <c r="AA34" s="5">
        <f>SUM(AA19:AA33)</f>
        <v>0</v>
      </c>
      <c r="AB34" s="5">
        <f>SUM(AB13:AB33)</f>
        <v>253577870.38999999</v>
      </c>
      <c r="AC34" s="5"/>
      <c r="AD34" s="28" t="s">
        <v>26</v>
      </c>
      <c r="AE34" s="28" t="s">
        <v>26</v>
      </c>
      <c r="AF34" s="24"/>
      <c r="AG34" s="24"/>
    </row>
    <row r="35" spans="1:33" ht="23.25" customHeight="1" x14ac:dyDescent="0.25">
      <c r="A35" s="233">
        <v>2027</v>
      </c>
      <c r="B35" s="233"/>
      <c r="C35" s="233"/>
      <c r="D35" s="233"/>
      <c r="E35" s="233"/>
      <c r="F35" s="233"/>
      <c r="G35" s="233"/>
      <c r="H35" s="233"/>
      <c r="I35" s="233"/>
      <c r="J35" s="233"/>
      <c r="K35" s="233"/>
      <c r="L35" s="233"/>
      <c r="M35" s="233"/>
      <c r="N35" s="233"/>
      <c r="O35" s="233"/>
      <c r="P35" s="233"/>
      <c r="Q35" s="233"/>
      <c r="R35" s="233"/>
      <c r="S35" s="233"/>
      <c r="T35" s="233"/>
      <c r="U35" s="233"/>
      <c r="V35" s="233"/>
      <c r="W35" s="233"/>
      <c r="X35" s="233"/>
      <c r="Y35" s="233"/>
      <c r="Z35" s="233"/>
      <c r="AA35" s="233"/>
      <c r="AB35" s="233"/>
      <c r="AC35" s="233"/>
      <c r="AD35" s="233"/>
      <c r="AE35" s="233"/>
      <c r="AF35" s="24"/>
      <c r="AG35" s="24"/>
    </row>
    <row r="36" spans="1:33" s="34" customFormat="1" ht="33" customHeight="1" x14ac:dyDescent="0.25">
      <c r="A36" s="32">
        <v>19</v>
      </c>
      <c r="B36" s="100" t="s">
        <v>86</v>
      </c>
      <c r="C36" s="84">
        <f t="shared" ref="C36:C41" si="8">D36+F36+G36+H36+I36+K36+L36+M36+O36+P36+Q36+R36+S36+W36+V36+X36</f>
        <v>11492359.27</v>
      </c>
      <c r="D36" s="91"/>
      <c r="E36" s="96"/>
      <c r="F36" s="91"/>
      <c r="G36" s="93"/>
      <c r="H36" s="97"/>
      <c r="I36" s="97"/>
      <c r="J36" s="95"/>
      <c r="K36" s="91"/>
      <c r="L36" s="94"/>
      <c r="M36" s="94"/>
      <c r="N36" s="94"/>
      <c r="O36" s="94"/>
      <c r="P36" s="77">
        <v>10790947.67</v>
      </c>
      <c r="Q36" s="91"/>
      <c r="R36" s="98"/>
      <c r="S36" s="97"/>
      <c r="T36" s="97"/>
      <c r="U36" s="97"/>
      <c r="V36" s="83">
        <v>539547.38</v>
      </c>
      <c r="W36" s="77">
        <f t="shared" ref="W36:W41" si="9">ROUND((D36+F36+G36+H36+I36+K36+L36+M36+O36+P36+Q36+R36+S36)*1.5%,2)</f>
        <v>161864.22</v>
      </c>
      <c r="X36" s="83"/>
      <c r="Y36" s="83"/>
      <c r="Z36" s="83"/>
      <c r="AA36" s="83"/>
      <c r="AB36" s="77">
        <f t="shared" ref="AB36:AB41" si="10">C36</f>
        <v>11492359.27</v>
      </c>
      <c r="AC36" s="2"/>
      <c r="AD36" s="2">
        <v>2027</v>
      </c>
      <c r="AE36" s="2">
        <v>2027</v>
      </c>
      <c r="AF36" s="33"/>
      <c r="AG36" s="33"/>
    </row>
    <row r="37" spans="1:33" ht="26.25" customHeight="1" x14ac:dyDescent="0.25">
      <c r="A37" s="16">
        <v>20</v>
      </c>
      <c r="B37" s="75" t="s">
        <v>88</v>
      </c>
      <c r="C37" s="66">
        <f t="shared" si="8"/>
        <v>32889208.739999998</v>
      </c>
      <c r="D37" s="77">
        <v>2758769.68</v>
      </c>
      <c r="E37" s="113">
        <v>1</v>
      </c>
      <c r="F37" s="78">
        <v>1612809</v>
      </c>
      <c r="G37" s="79">
        <v>2150294.5499999998</v>
      </c>
      <c r="H37" s="77">
        <v>4920602.8600000003</v>
      </c>
      <c r="I37" s="77">
        <v>11306989.26</v>
      </c>
      <c r="J37" s="87">
        <v>1</v>
      </c>
      <c r="K37" s="80">
        <v>2771340</v>
      </c>
      <c r="L37" s="81">
        <v>5226470.8899999997</v>
      </c>
      <c r="M37" s="81"/>
      <c r="N37" s="81"/>
      <c r="O37" s="81"/>
      <c r="P37" s="82"/>
      <c r="Q37" s="77"/>
      <c r="R37" s="77"/>
      <c r="S37" s="77"/>
      <c r="T37" s="77"/>
      <c r="U37" s="77"/>
      <c r="V37" s="77">
        <f>1456723.36+224000</f>
        <v>1680723.36</v>
      </c>
      <c r="W37" s="77">
        <f t="shared" si="9"/>
        <v>461209.14</v>
      </c>
      <c r="X37" s="77"/>
      <c r="Y37" s="83"/>
      <c r="Z37" s="77"/>
      <c r="AA37" s="83"/>
      <c r="AB37" s="78">
        <f>C37</f>
        <v>32889208.739999998</v>
      </c>
      <c r="AC37" s="2"/>
      <c r="AD37" s="2">
        <v>2027</v>
      </c>
      <c r="AE37" s="2">
        <v>2027</v>
      </c>
      <c r="AF37" s="24"/>
      <c r="AG37" s="24"/>
    </row>
    <row r="38" spans="1:33" ht="26.25" customHeight="1" x14ac:dyDescent="0.25">
      <c r="A38" s="32">
        <v>21</v>
      </c>
      <c r="B38" s="75" t="s">
        <v>89</v>
      </c>
      <c r="C38" s="84">
        <f t="shared" si="8"/>
        <v>11831483.85</v>
      </c>
      <c r="D38" s="77"/>
      <c r="E38" s="77"/>
      <c r="F38" s="77"/>
      <c r="G38" s="79"/>
      <c r="H38" s="77"/>
      <c r="I38" s="77"/>
      <c r="J38" s="77"/>
      <c r="K38" s="77"/>
      <c r="L38" s="81"/>
      <c r="M38" s="81"/>
      <c r="N38" s="81"/>
      <c r="O38" s="81"/>
      <c r="P38" s="92">
        <v>11109374.5</v>
      </c>
      <c r="Q38" s="77"/>
      <c r="R38" s="77"/>
      <c r="S38" s="77"/>
      <c r="T38" s="77"/>
      <c r="U38" s="77"/>
      <c r="V38" s="77">
        <v>555468.73</v>
      </c>
      <c r="W38" s="77">
        <f t="shared" si="9"/>
        <v>166640.62</v>
      </c>
      <c r="X38" s="83"/>
      <c r="Y38" s="83"/>
      <c r="Z38" s="83"/>
      <c r="AA38" s="83"/>
      <c r="AB38" s="77">
        <f t="shared" si="10"/>
        <v>11831483.85</v>
      </c>
      <c r="AC38" s="2"/>
      <c r="AD38" s="2">
        <v>2027</v>
      </c>
      <c r="AE38" s="2">
        <v>2027</v>
      </c>
      <c r="AF38" s="24"/>
      <c r="AG38" s="24"/>
    </row>
    <row r="39" spans="1:33" ht="24.75" customHeight="1" x14ac:dyDescent="0.25">
      <c r="A39" s="16">
        <v>22</v>
      </c>
      <c r="B39" s="75" t="s">
        <v>90</v>
      </c>
      <c r="C39" s="84">
        <f t="shared" si="8"/>
        <v>53194756.539999999</v>
      </c>
      <c r="D39" s="77"/>
      <c r="E39" s="77"/>
      <c r="F39" s="77"/>
      <c r="G39" s="79"/>
      <c r="H39" s="77"/>
      <c r="I39" s="77"/>
      <c r="J39" s="77"/>
      <c r="K39" s="77"/>
      <c r="L39" s="81"/>
      <c r="M39" s="81"/>
      <c r="N39" s="81"/>
      <c r="O39" s="81"/>
      <c r="P39" s="82"/>
      <c r="Q39" s="77">
        <v>5003604.3499999996</v>
      </c>
      <c r="R39" s="77">
        <v>33962911.109999999</v>
      </c>
      <c r="S39" s="77">
        <v>10981612.75</v>
      </c>
      <c r="T39" s="77"/>
      <c r="U39" s="77"/>
      <c r="V39" s="77">
        <v>2497406.41</v>
      </c>
      <c r="W39" s="77">
        <f t="shared" si="9"/>
        <v>749221.92</v>
      </c>
      <c r="X39" s="83"/>
      <c r="Y39" s="83"/>
      <c r="Z39" s="77"/>
      <c r="AA39" s="83"/>
      <c r="AB39" s="77">
        <f t="shared" si="10"/>
        <v>53194756.539999999</v>
      </c>
      <c r="AC39" s="2"/>
      <c r="AD39" s="2">
        <v>2027</v>
      </c>
      <c r="AE39" s="2">
        <v>2027</v>
      </c>
      <c r="AF39" s="24"/>
      <c r="AG39" s="24"/>
    </row>
    <row r="40" spans="1:33" ht="27" customHeight="1" x14ac:dyDescent="0.25">
      <c r="A40" s="32">
        <v>23</v>
      </c>
      <c r="B40" s="75" t="s">
        <v>80</v>
      </c>
      <c r="C40" s="66">
        <f t="shared" si="8"/>
        <v>11882994.939999999</v>
      </c>
      <c r="D40" s="83"/>
      <c r="E40" s="83"/>
      <c r="F40" s="95"/>
      <c r="G40" s="93"/>
      <c r="H40" s="95"/>
      <c r="I40" s="95"/>
      <c r="J40" s="95"/>
      <c r="K40" s="95"/>
      <c r="L40" s="94"/>
      <c r="M40" s="94"/>
      <c r="N40" s="94"/>
      <c r="O40" s="94"/>
      <c r="P40" s="91">
        <v>11157741.720000001</v>
      </c>
      <c r="Q40" s="83"/>
      <c r="R40" s="83"/>
      <c r="S40" s="83"/>
      <c r="T40" s="83"/>
      <c r="U40" s="83"/>
      <c r="V40" s="77">
        <v>557887.09</v>
      </c>
      <c r="W40" s="77">
        <f t="shared" si="9"/>
        <v>167366.13</v>
      </c>
      <c r="X40" s="83"/>
      <c r="Y40" s="83"/>
      <c r="Z40" s="83"/>
      <c r="AA40" s="83"/>
      <c r="AB40" s="77">
        <f t="shared" si="10"/>
        <v>11882994.939999999</v>
      </c>
      <c r="AC40" s="2"/>
      <c r="AD40" s="2">
        <v>2027</v>
      </c>
      <c r="AE40" s="2">
        <v>2027</v>
      </c>
      <c r="AF40" s="24"/>
      <c r="AG40" s="24"/>
    </row>
    <row r="41" spans="1:33" ht="27" customHeight="1" x14ac:dyDescent="0.25">
      <c r="A41" s="16">
        <v>24</v>
      </c>
      <c r="B41" s="75" t="s">
        <v>91</v>
      </c>
      <c r="C41" s="66">
        <f t="shared" si="8"/>
        <v>11878741.73</v>
      </c>
      <c r="D41" s="83"/>
      <c r="E41" s="83"/>
      <c r="F41" s="95"/>
      <c r="G41" s="93"/>
      <c r="H41" s="95"/>
      <c r="I41" s="95"/>
      <c r="J41" s="95"/>
      <c r="K41" s="95"/>
      <c r="L41" s="94"/>
      <c r="M41" s="94"/>
      <c r="N41" s="94"/>
      <c r="O41" s="94"/>
      <c r="P41" s="101">
        <v>11153748.1</v>
      </c>
      <c r="Q41" s="83"/>
      <c r="R41" s="91"/>
      <c r="S41" s="83"/>
      <c r="T41" s="83"/>
      <c r="U41" s="83"/>
      <c r="V41" s="101">
        <v>557687.41</v>
      </c>
      <c r="W41" s="77">
        <f t="shared" si="9"/>
        <v>167306.22</v>
      </c>
      <c r="X41" s="83"/>
      <c r="Y41" s="83"/>
      <c r="Z41" s="101"/>
      <c r="AA41" s="83"/>
      <c r="AB41" s="77">
        <f t="shared" si="10"/>
        <v>11878741.73</v>
      </c>
      <c r="AC41" s="2"/>
      <c r="AD41" s="2">
        <v>2027</v>
      </c>
      <c r="AE41" s="2">
        <v>2027</v>
      </c>
      <c r="AF41" s="24"/>
      <c r="AG41" s="24"/>
    </row>
    <row r="42" spans="1:33" ht="27.75" customHeight="1" x14ac:dyDescent="0.25">
      <c r="A42" s="233" t="s">
        <v>73</v>
      </c>
      <c r="B42" s="233"/>
      <c r="C42" s="36">
        <f t="shared" ref="C42:L42" si="11">SUM(C36:C41)</f>
        <v>133169545.06999999</v>
      </c>
      <c r="D42" s="36">
        <f t="shared" si="11"/>
        <v>2758769.68</v>
      </c>
      <c r="E42" s="38">
        <f t="shared" si="11"/>
        <v>1</v>
      </c>
      <c r="F42" s="35">
        <f t="shared" si="11"/>
        <v>1612809</v>
      </c>
      <c r="G42" s="5">
        <f t="shared" si="11"/>
        <v>2150294.5499999998</v>
      </c>
      <c r="H42" s="35">
        <f t="shared" si="11"/>
        <v>4920602.8600000003</v>
      </c>
      <c r="I42" s="35">
        <f t="shared" si="11"/>
        <v>11306989.26</v>
      </c>
      <c r="J42" s="38">
        <f t="shared" si="11"/>
        <v>1</v>
      </c>
      <c r="K42" s="35">
        <f t="shared" si="11"/>
        <v>2771340</v>
      </c>
      <c r="L42" s="37">
        <f t="shared" si="11"/>
        <v>5226470.8899999997</v>
      </c>
      <c r="M42" s="35">
        <f>SUM(M37:M41)</f>
        <v>0</v>
      </c>
      <c r="N42" s="35">
        <f>SUM(N37:N41)</f>
        <v>0</v>
      </c>
      <c r="O42" s="35">
        <f>SUM(O37:O41)</f>
        <v>0</v>
      </c>
      <c r="P42" s="35">
        <f>SUM(P36:P41)</f>
        <v>44211811.990000002</v>
      </c>
      <c r="Q42" s="36">
        <f>SUM(Q36:Q41)</f>
        <v>5003604.3499999996</v>
      </c>
      <c r="R42" s="36">
        <f>SUM(R36:R41)</f>
        <v>33962911.109999999</v>
      </c>
      <c r="S42" s="36">
        <f>SUM(S36:S41)</f>
        <v>10981612.75</v>
      </c>
      <c r="T42" s="35"/>
      <c r="U42" s="35"/>
      <c r="V42" s="35">
        <f>SUM(V36:V41)</f>
        <v>6388720.3799999999</v>
      </c>
      <c r="W42" s="35">
        <f>SUM(W36:W41)</f>
        <v>1873608.25</v>
      </c>
      <c r="X42" s="35">
        <f>SUM(X37:X41)</f>
        <v>0</v>
      </c>
      <c r="Y42" s="35">
        <f>SUM(Y37:Y41)</f>
        <v>0</v>
      </c>
      <c r="Z42" s="35">
        <f>SUM(Z36:Z41)</f>
        <v>0</v>
      </c>
      <c r="AA42" s="35">
        <f>SUM(AA37:AA41)</f>
        <v>0</v>
      </c>
      <c r="AB42" s="35">
        <f>SUM(AB36:AB41)</f>
        <v>133169545.06999999</v>
      </c>
      <c r="AC42" s="23"/>
      <c r="AD42" s="19" t="s">
        <v>26</v>
      </c>
      <c r="AE42" s="19" t="s">
        <v>26</v>
      </c>
      <c r="AF42" s="24"/>
      <c r="AG42" s="24"/>
    </row>
    <row r="43" spans="1:33" ht="24.75" customHeight="1" x14ac:dyDescent="0.25">
      <c r="A43" s="233">
        <v>2028</v>
      </c>
      <c r="B43" s="233"/>
      <c r="C43" s="233"/>
      <c r="D43" s="233"/>
      <c r="E43" s="233"/>
      <c r="F43" s="233"/>
      <c r="G43" s="233"/>
      <c r="H43" s="233"/>
      <c r="I43" s="233"/>
      <c r="J43" s="233"/>
      <c r="K43" s="233"/>
      <c r="L43" s="233"/>
      <c r="M43" s="233"/>
      <c r="N43" s="233"/>
      <c r="O43" s="233"/>
      <c r="P43" s="233"/>
      <c r="Q43" s="233"/>
      <c r="R43" s="233"/>
      <c r="S43" s="233"/>
      <c r="T43" s="233"/>
      <c r="U43" s="233"/>
      <c r="V43" s="233"/>
      <c r="W43" s="233"/>
      <c r="X43" s="233"/>
      <c r="Y43" s="233"/>
      <c r="Z43" s="233"/>
      <c r="AA43" s="233"/>
      <c r="AB43" s="233"/>
      <c r="AC43" s="233"/>
      <c r="AD43" s="233"/>
      <c r="AE43" s="233"/>
      <c r="AF43" s="24"/>
      <c r="AG43" s="24"/>
    </row>
    <row r="44" spans="1:33" s="122" customFormat="1" ht="24" customHeight="1" x14ac:dyDescent="0.25">
      <c r="A44" s="123">
        <v>25</v>
      </c>
      <c r="B44" s="115" t="s">
        <v>92</v>
      </c>
      <c r="C44" s="49">
        <f>D44+G44+H44+I44+K44+L44+V44+W44</f>
        <v>20502304.25</v>
      </c>
      <c r="D44" s="124">
        <v>1104915.6299999999</v>
      </c>
      <c r="E44" s="46"/>
      <c r="F44" s="124"/>
      <c r="G44" s="117">
        <v>861215.08</v>
      </c>
      <c r="H44" s="125">
        <v>1970752.05</v>
      </c>
      <c r="I44" s="125">
        <v>10449511.800000001</v>
      </c>
      <c r="J44" s="179">
        <v>1</v>
      </c>
      <c r="K44" s="118">
        <v>2771340</v>
      </c>
      <c r="L44" s="119">
        <v>2093255.35</v>
      </c>
      <c r="M44" s="119"/>
      <c r="N44" s="119"/>
      <c r="O44" s="119"/>
      <c r="P44" s="125"/>
      <c r="Q44" s="91"/>
      <c r="R44" s="124"/>
      <c r="S44" s="91"/>
      <c r="T44" s="124"/>
      <c r="U44" s="124"/>
      <c r="V44" s="124">
        <f>808766.11+55245.78+98537.6</f>
        <v>962549.49</v>
      </c>
      <c r="W44" s="116">
        <f t="shared" ref="W44" si="12">ROUND((D44+F44+G44+H44+I44+K44+L44+M44+O44+P44+Q44+R44+S44)*1.5%,2)</f>
        <v>288764.84999999998</v>
      </c>
      <c r="X44" s="120"/>
      <c r="Y44" s="120"/>
      <c r="Z44" s="120"/>
      <c r="AA44" s="120"/>
      <c r="AB44" s="116">
        <f t="shared" ref="AB44" si="13">C44</f>
        <v>20502304.25</v>
      </c>
      <c r="AC44" s="46"/>
      <c r="AD44" s="46">
        <v>2028</v>
      </c>
      <c r="AE44" s="46">
        <v>2028</v>
      </c>
      <c r="AF44" s="121"/>
      <c r="AG44" s="121"/>
    </row>
    <row r="45" spans="1:33" ht="25.5" customHeight="1" x14ac:dyDescent="0.25">
      <c r="A45" s="16">
        <v>26</v>
      </c>
      <c r="B45" s="75" t="s">
        <v>93</v>
      </c>
      <c r="C45" s="66">
        <f t="shared" ref="C45" si="14">D45+F45+G45+H45+I45+K45+L45+M45+O45+P45+Q45+R45+S45+W45+V45+X45</f>
        <v>3225589</v>
      </c>
      <c r="D45" s="91"/>
      <c r="E45" s="2"/>
      <c r="F45" s="91"/>
      <c r="G45" s="93"/>
      <c r="H45" s="91"/>
      <c r="I45" s="91"/>
      <c r="J45" s="2"/>
      <c r="K45" s="91"/>
      <c r="L45" s="94"/>
      <c r="M45" s="94"/>
      <c r="N45" s="94"/>
      <c r="O45" s="94"/>
      <c r="P45" s="91"/>
      <c r="Q45" s="91"/>
      <c r="R45" s="91"/>
      <c r="S45" s="91">
        <v>3028722.07</v>
      </c>
      <c r="T45" s="91"/>
      <c r="U45" s="91"/>
      <c r="V45" s="91">
        <v>151436.1</v>
      </c>
      <c r="W45" s="77">
        <f t="shared" ref="W45:W54" si="15">ROUND((D45+F45+G45+H45+I45+K45+L45+M45+O45+P45+Q45+R45+S45)*1.5%,2)</f>
        <v>45430.83</v>
      </c>
      <c r="X45" s="83"/>
      <c r="Y45" s="83"/>
      <c r="Z45" s="83"/>
      <c r="AA45" s="83"/>
      <c r="AB45" s="77">
        <f t="shared" ref="AB45:AB46" si="16">C45</f>
        <v>3225589</v>
      </c>
      <c r="AC45" s="2"/>
      <c r="AD45" s="2">
        <v>2028</v>
      </c>
      <c r="AE45" s="2">
        <v>2028</v>
      </c>
      <c r="AF45" s="24"/>
      <c r="AG45" s="24"/>
    </row>
    <row r="46" spans="1:33" ht="26.25" customHeight="1" x14ac:dyDescent="0.25">
      <c r="A46" s="16">
        <v>27</v>
      </c>
      <c r="B46" s="75" t="s">
        <v>94</v>
      </c>
      <c r="C46" s="66">
        <f>D46+F46+G46+H46+I46+K46+L46+M46+O46+P46+Q46+R46+S46+W46+V46+X46</f>
        <v>12286096.460000001</v>
      </c>
      <c r="D46" s="91"/>
      <c r="E46" s="83"/>
      <c r="F46" s="95"/>
      <c r="G46" s="93"/>
      <c r="H46" s="95"/>
      <c r="I46" s="91"/>
      <c r="J46" s="2"/>
      <c r="K46" s="91"/>
      <c r="L46" s="93"/>
      <c r="M46" s="94"/>
      <c r="N46" s="94"/>
      <c r="O46" s="94"/>
      <c r="P46" s="77">
        <v>11536240.810000001</v>
      </c>
      <c r="Q46" s="77"/>
      <c r="R46" s="92"/>
      <c r="S46" s="77"/>
      <c r="T46" s="77"/>
      <c r="U46" s="77"/>
      <c r="V46" s="77">
        <v>576812.04</v>
      </c>
      <c r="W46" s="77">
        <f t="shared" si="15"/>
        <v>173043.61</v>
      </c>
      <c r="X46" s="77"/>
      <c r="Y46" s="83"/>
      <c r="Z46" s="77"/>
      <c r="AA46" s="83"/>
      <c r="AB46" s="77">
        <f t="shared" si="16"/>
        <v>12286096.460000001</v>
      </c>
      <c r="AC46" s="2"/>
      <c r="AD46" s="2">
        <v>2028</v>
      </c>
      <c r="AE46" s="2">
        <v>2028</v>
      </c>
      <c r="AF46" s="24"/>
      <c r="AG46" s="24"/>
    </row>
    <row r="47" spans="1:33" ht="24" customHeight="1" x14ac:dyDescent="0.25">
      <c r="A47" s="16">
        <v>28</v>
      </c>
      <c r="B47" s="57" t="s">
        <v>95</v>
      </c>
      <c r="C47" s="103">
        <f>D47+F47+G47+H47+I47+K47+L47+M47+O47+P47+Q47+R47+S47+W47+V47+X47</f>
        <v>12262228.01</v>
      </c>
      <c r="D47" s="104"/>
      <c r="E47" s="105"/>
      <c r="F47" s="104"/>
      <c r="G47" s="106"/>
      <c r="H47" s="107"/>
      <c r="I47" s="107"/>
      <c r="J47" s="108"/>
      <c r="K47" s="104"/>
      <c r="L47" s="109"/>
      <c r="M47" s="109"/>
      <c r="N47" s="109"/>
      <c r="O47" s="109"/>
      <c r="P47" s="110">
        <v>11513829.109999999</v>
      </c>
      <c r="Q47" s="104"/>
      <c r="R47" s="111"/>
      <c r="S47" s="107"/>
      <c r="T47" s="107"/>
      <c r="U47" s="107"/>
      <c r="V47" s="110">
        <v>575691.46</v>
      </c>
      <c r="W47" s="110">
        <f t="shared" si="15"/>
        <v>172707.44</v>
      </c>
      <c r="X47" s="112"/>
      <c r="Y47" s="112"/>
      <c r="Z47" s="112"/>
      <c r="AA47" s="112"/>
      <c r="AB47" s="110">
        <f>C47</f>
        <v>12262228.01</v>
      </c>
      <c r="AC47" s="1"/>
      <c r="AD47" s="1">
        <v>2028</v>
      </c>
      <c r="AE47" s="1">
        <v>2028</v>
      </c>
      <c r="AF47" s="102"/>
      <c r="AG47" s="102"/>
    </row>
    <row r="48" spans="1:33" ht="29.25" customHeight="1" x14ac:dyDescent="0.25">
      <c r="A48" s="16">
        <v>29</v>
      </c>
      <c r="B48" s="75" t="s">
        <v>96</v>
      </c>
      <c r="C48" s="66">
        <f>D48+F48+G48+H48+I48+K48+L48+M48+O48+P48+Q48+R48+S48+W48+V48+X48</f>
        <v>12205251.68</v>
      </c>
      <c r="D48" s="91"/>
      <c r="E48" s="96"/>
      <c r="F48" s="91"/>
      <c r="G48" s="93"/>
      <c r="H48" s="97"/>
      <c r="I48" s="97"/>
      <c r="J48" s="95"/>
      <c r="K48" s="91"/>
      <c r="L48" s="94"/>
      <c r="M48" s="94"/>
      <c r="N48" s="94"/>
      <c r="O48" s="94"/>
      <c r="P48" s="77">
        <v>11460330.220000001</v>
      </c>
      <c r="Q48" s="91"/>
      <c r="R48" s="98"/>
      <c r="S48" s="97"/>
      <c r="T48" s="97"/>
      <c r="U48" s="97"/>
      <c r="V48" s="77">
        <v>573016.51</v>
      </c>
      <c r="W48" s="77">
        <f t="shared" si="15"/>
        <v>171904.95</v>
      </c>
      <c r="X48" s="83"/>
      <c r="Y48" s="83"/>
      <c r="Z48" s="83"/>
      <c r="AA48" s="83"/>
      <c r="AB48" s="77">
        <f>C48</f>
        <v>12205251.68</v>
      </c>
      <c r="AC48" s="2"/>
      <c r="AD48" s="2">
        <v>2028</v>
      </c>
      <c r="AE48" s="2">
        <v>2028</v>
      </c>
      <c r="AF48" s="24"/>
      <c r="AG48" s="24"/>
    </row>
    <row r="49" spans="1:33" ht="27.75" customHeight="1" x14ac:dyDescent="0.25">
      <c r="A49" s="16">
        <v>30</v>
      </c>
      <c r="B49" s="76" t="s">
        <v>97</v>
      </c>
      <c r="C49" s="66">
        <f t="shared" ref="C49:C54" si="17">D49+F49+G49+H49+I49+K49+L49+M49+O49+P49+Q49+R49+S49+W49+V49+X49</f>
        <v>4394069.49</v>
      </c>
      <c r="D49" s="77"/>
      <c r="E49" s="68"/>
      <c r="F49" s="91"/>
      <c r="G49" s="93"/>
      <c r="H49" s="77"/>
      <c r="I49" s="77"/>
      <c r="J49" s="95"/>
      <c r="K49" s="99"/>
      <c r="L49" s="81"/>
      <c r="M49" s="94"/>
      <c r="N49" s="94"/>
      <c r="O49" s="94"/>
      <c r="P49" s="91"/>
      <c r="Q49" s="91">
        <v>1291462.31</v>
      </c>
      <c r="R49" s="92"/>
      <c r="S49" s="91">
        <v>2834424.54</v>
      </c>
      <c r="T49" s="91"/>
      <c r="U49" s="91"/>
      <c r="V49" s="77">
        <v>206294.34</v>
      </c>
      <c r="W49" s="77">
        <f t="shared" si="15"/>
        <v>61888.3</v>
      </c>
      <c r="X49" s="83"/>
      <c r="Y49" s="83"/>
      <c r="Z49" s="77"/>
      <c r="AA49" s="83"/>
      <c r="AB49" s="77">
        <f>C49-Z49</f>
        <v>4394069.49</v>
      </c>
      <c r="AC49" s="2"/>
      <c r="AD49" s="2">
        <v>2028</v>
      </c>
      <c r="AE49" s="2">
        <v>2028</v>
      </c>
      <c r="AF49" s="24"/>
      <c r="AG49" s="24"/>
    </row>
    <row r="50" spans="1:33" ht="25.5" customHeight="1" x14ac:dyDescent="0.25">
      <c r="A50" s="16">
        <v>31</v>
      </c>
      <c r="B50" s="76" t="s">
        <v>98</v>
      </c>
      <c r="C50" s="66">
        <f t="shared" si="17"/>
        <v>8934373.6600000001</v>
      </c>
      <c r="D50" s="77"/>
      <c r="E50" s="68"/>
      <c r="F50" s="91"/>
      <c r="G50" s="93"/>
      <c r="H50" s="77"/>
      <c r="I50" s="77"/>
      <c r="J50" s="85"/>
      <c r="K50" s="99"/>
      <c r="L50" s="81"/>
      <c r="M50" s="94"/>
      <c r="N50" s="94"/>
      <c r="O50" s="94"/>
      <c r="P50" s="91"/>
      <c r="Q50" s="91">
        <v>4462067.8099999996</v>
      </c>
      <c r="R50" s="92"/>
      <c r="S50" s="91">
        <v>3927015.44</v>
      </c>
      <c r="T50" s="91"/>
      <c r="U50" s="91"/>
      <c r="V50" s="77">
        <v>419454.16</v>
      </c>
      <c r="W50" s="77">
        <f t="shared" si="15"/>
        <v>125836.25</v>
      </c>
      <c r="X50" s="83"/>
      <c r="Y50" s="83"/>
      <c r="Z50" s="77"/>
      <c r="AA50" s="83"/>
      <c r="AB50" s="77">
        <f t="shared" ref="AB50" si="18">C50-Z50</f>
        <v>8934373.6600000001</v>
      </c>
      <c r="AC50" s="2"/>
      <c r="AD50" s="2">
        <v>2028</v>
      </c>
      <c r="AE50" s="2">
        <v>2028</v>
      </c>
      <c r="AF50" s="181"/>
      <c r="AG50" s="181"/>
    </row>
    <row r="51" spans="1:33" ht="26.25" customHeight="1" x14ac:dyDescent="0.25">
      <c r="A51" s="16">
        <v>32</v>
      </c>
      <c r="B51" s="76" t="s">
        <v>99</v>
      </c>
      <c r="C51" s="66">
        <f t="shared" si="17"/>
        <v>2951477.1</v>
      </c>
      <c r="D51" s="77"/>
      <c r="E51" s="68"/>
      <c r="F51" s="91"/>
      <c r="G51" s="93"/>
      <c r="H51" s="77"/>
      <c r="I51" s="77"/>
      <c r="J51" s="180">
        <v>1</v>
      </c>
      <c r="K51" s="80">
        <v>2771340</v>
      </c>
      <c r="L51" s="81"/>
      <c r="M51" s="94"/>
      <c r="N51" s="94"/>
      <c r="O51" s="94"/>
      <c r="P51" s="91"/>
      <c r="Q51" s="91"/>
      <c r="R51" s="92"/>
      <c r="S51" s="91"/>
      <c r="T51" s="91"/>
      <c r="U51" s="91"/>
      <c r="V51" s="77">
        <v>138567</v>
      </c>
      <c r="W51" s="77">
        <f t="shared" si="15"/>
        <v>41570.1</v>
      </c>
      <c r="X51" s="83"/>
      <c r="Y51" s="83"/>
      <c r="Z51" s="77"/>
      <c r="AA51" s="83"/>
      <c r="AB51" s="77">
        <f t="shared" ref="AB51" si="19">C51-Z51</f>
        <v>2951477.1</v>
      </c>
      <c r="AC51" s="2"/>
      <c r="AD51" s="2">
        <v>2028</v>
      </c>
      <c r="AE51" s="2">
        <v>2028</v>
      </c>
      <c r="AF51" s="24"/>
      <c r="AG51" s="24"/>
    </row>
    <row r="52" spans="1:33" ht="26.25" customHeight="1" x14ac:dyDescent="0.25">
      <c r="A52" s="16">
        <v>33</v>
      </c>
      <c r="B52" s="75" t="s">
        <v>100</v>
      </c>
      <c r="C52" s="84">
        <f t="shared" si="17"/>
        <v>30059591.370000001</v>
      </c>
      <c r="D52" s="78"/>
      <c r="E52" s="85"/>
      <c r="F52" s="78"/>
      <c r="G52" s="86"/>
      <c r="H52" s="78"/>
      <c r="I52" s="78"/>
      <c r="J52" s="87"/>
      <c r="K52" s="80"/>
      <c r="L52" s="88"/>
      <c r="M52" s="88"/>
      <c r="N52" s="88"/>
      <c r="O52" s="88"/>
      <c r="P52" s="84"/>
      <c r="Q52" s="78">
        <v>7508569.6600000001</v>
      </c>
      <c r="R52" s="89">
        <v>14108191.470000001</v>
      </c>
      <c r="S52" s="78">
        <v>6608207.29</v>
      </c>
      <c r="T52" s="78"/>
      <c r="U52" s="78"/>
      <c r="V52" s="84">
        <v>1411248.42</v>
      </c>
      <c r="W52" s="77">
        <f t="shared" si="15"/>
        <v>423374.53</v>
      </c>
      <c r="X52" s="90"/>
      <c r="Y52" s="90"/>
      <c r="Z52" s="78"/>
      <c r="AA52" s="90"/>
      <c r="AB52" s="77">
        <f t="shared" ref="AB52:AB53" si="20">C52</f>
        <v>30059591.370000001</v>
      </c>
      <c r="AC52" s="2"/>
      <c r="AD52" s="2">
        <v>2028</v>
      </c>
      <c r="AE52" s="2">
        <v>2028</v>
      </c>
      <c r="AF52" s="25"/>
      <c r="AG52" s="25"/>
    </row>
    <row r="53" spans="1:33" ht="26.25" customHeight="1" x14ac:dyDescent="0.25">
      <c r="A53" s="16">
        <v>34</v>
      </c>
      <c r="B53" s="75" t="s">
        <v>101</v>
      </c>
      <c r="C53" s="84">
        <f t="shared" si="17"/>
        <v>2951477.1</v>
      </c>
      <c r="D53" s="77"/>
      <c r="E53" s="68"/>
      <c r="F53" s="91"/>
      <c r="G53" s="93"/>
      <c r="H53" s="77"/>
      <c r="I53" s="77"/>
      <c r="J53" s="180">
        <v>1</v>
      </c>
      <c r="K53" s="80">
        <v>2771340</v>
      </c>
      <c r="L53" s="81"/>
      <c r="M53" s="94"/>
      <c r="N53" s="94"/>
      <c r="O53" s="94"/>
      <c r="P53" s="91"/>
      <c r="Q53" s="91"/>
      <c r="R53" s="92"/>
      <c r="S53" s="91"/>
      <c r="T53" s="91"/>
      <c r="U53" s="91"/>
      <c r="V53" s="77">
        <v>138567</v>
      </c>
      <c r="W53" s="77">
        <f t="shared" si="15"/>
        <v>41570.1</v>
      </c>
      <c r="X53" s="90"/>
      <c r="Y53" s="90"/>
      <c r="Z53" s="78"/>
      <c r="AA53" s="90"/>
      <c r="AB53" s="77">
        <f t="shared" si="20"/>
        <v>2951477.1</v>
      </c>
      <c r="AC53" s="2"/>
      <c r="AD53" s="2">
        <v>2028</v>
      </c>
      <c r="AE53" s="2">
        <v>2028</v>
      </c>
      <c r="AF53" s="25"/>
      <c r="AG53" s="25"/>
    </row>
    <row r="54" spans="1:33" ht="27.75" customHeight="1" x14ac:dyDescent="0.25">
      <c r="A54" s="16">
        <v>35</v>
      </c>
      <c r="B54" s="75" t="s">
        <v>102</v>
      </c>
      <c r="C54" s="84">
        <f t="shared" si="17"/>
        <v>44106469.219999999</v>
      </c>
      <c r="D54" s="78">
        <v>3860957.77</v>
      </c>
      <c r="E54" s="113">
        <v>1</v>
      </c>
      <c r="F54" s="78">
        <v>1612809</v>
      </c>
      <c r="G54" s="86">
        <v>3009383.68</v>
      </c>
      <c r="H54" s="78">
        <v>6886490.0199999996</v>
      </c>
      <c r="I54" s="78">
        <v>15824375.779999999</v>
      </c>
      <c r="J54" s="113">
        <v>1</v>
      </c>
      <c r="K54" s="80">
        <v>2771340</v>
      </c>
      <c r="L54" s="88">
        <v>7314558.9299999997</v>
      </c>
      <c r="M54" s="88"/>
      <c r="N54" s="88"/>
      <c r="O54" s="88"/>
      <c r="P54" s="84"/>
      <c r="Q54" s="78"/>
      <c r="R54" s="89"/>
      <c r="S54" s="78"/>
      <c r="T54" s="78"/>
      <c r="U54" s="78"/>
      <c r="V54" s="84">
        <f>1983355.31+224000</f>
        <v>2207355.31</v>
      </c>
      <c r="W54" s="77">
        <f t="shared" si="15"/>
        <v>619198.73</v>
      </c>
      <c r="X54" s="90"/>
      <c r="Y54" s="90"/>
      <c r="Z54" s="78"/>
      <c r="AA54" s="90"/>
      <c r="AB54" s="77">
        <f>C54</f>
        <v>44106469.219999999</v>
      </c>
      <c r="AC54" s="2"/>
      <c r="AD54" s="2">
        <v>2028</v>
      </c>
      <c r="AE54" s="2">
        <v>2028</v>
      </c>
      <c r="AF54" s="24"/>
      <c r="AG54" s="24"/>
    </row>
    <row r="55" spans="1:33" ht="28.5" customHeight="1" x14ac:dyDescent="0.25">
      <c r="A55" s="233" t="s">
        <v>74</v>
      </c>
      <c r="B55" s="233"/>
      <c r="C55" s="36">
        <f t="shared" ref="C55:L55" si="21">SUM(C44:C54)</f>
        <v>153878927.34</v>
      </c>
      <c r="D55" s="36">
        <f t="shared" si="21"/>
        <v>4965873.4000000004</v>
      </c>
      <c r="E55" s="38">
        <f t="shared" si="21"/>
        <v>1</v>
      </c>
      <c r="F55" s="27">
        <f t="shared" si="21"/>
        <v>1612809</v>
      </c>
      <c r="G55" s="28">
        <f t="shared" si="21"/>
        <v>3870598.76</v>
      </c>
      <c r="H55" s="36">
        <f t="shared" si="21"/>
        <v>8857242.0700000003</v>
      </c>
      <c r="I55" s="36">
        <f t="shared" si="21"/>
        <v>26273887.579999998</v>
      </c>
      <c r="J55" s="39">
        <f t="shared" si="21"/>
        <v>4</v>
      </c>
      <c r="K55" s="36">
        <f t="shared" si="21"/>
        <v>11085360</v>
      </c>
      <c r="L55" s="40">
        <f t="shared" si="21"/>
        <v>9407814.2799999993</v>
      </c>
      <c r="M55" s="18">
        <f>SUM(M50:M54)</f>
        <v>0</v>
      </c>
      <c r="N55" s="18">
        <f>SUM(N50:N54)</f>
        <v>0</v>
      </c>
      <c r="O55" s="18">
        <f>SUM(O50:O54)</f>
        <v>0</v>
      </c>
      <c r="P55" s="36">
        <f>SUM(P44:P54)</f>
        <v>34510400.140000001</v>
      </c>
      <c r="Q55" s="36">
        <f>SUM(Q44:Q54)</f>
        <v>13262099.779999999</v>
      </c>
      <c r="R55" s="36">
        <f>SUM(R44:R54)</f>
        <v>14108191.470000001</v>
      </c>
      <c r="S55" s="36">
        <f>SUM(S44:S54)</f>
        <v>16398369.34</v>
      </c>
      <c r="T55" s="35">
        <f>SUM(T42:T48)</f>
        <v>0</v>
      </c>
      <c r="U55" s="35">
        <f>SUM(U42:U48)</f>
        <v>0</v>
      </c>
      <c r="V55" s="36">
        <f>SUM(V44:V54)</f>
        <v>7360991.8300000001</v>
      </c>
      <c r="W55" s="36">
        <f>SUM(W44:W54)</f>
        <v>2165289.69</v>
      </c>
      <c r="X55" s="36">
        <f>SUM(X50:X54)</f>
        <v>0</v>
      </c>
      <c r="Y55" s="36">
        <f>SUM(Y50:Y54)</f>
        <v>0</v>
      </c>
      <c r="Z55" s="36">
        <f>SUM(Z45:Z54)</f>
        <v>0</v>
      </c>
      <c r="AA55" s="36">
        <f>SUM(AA50:AA54)</f>
        <v>0</v>
      </c>
      <c r="AB55" s="36">
        <f>SUM(AB44:AB54)</f>
        <v>153878927.34</v>
      </c>
      <c r="AC55" s="19"/>
      <c r="AD55" s="19" t="s">
        <v>26</v>
      </c>
      <c r="AE55" s="19" t="s">
        <v>26</v>
      </c>
      <c r="AF55" s="21"/>
      <c r="AG55" s="21"/>
    </row>
    <row r="57" spans="1:33" x14ac:dyDescent="0.25">
      <c r="A57" s="272" t="s">
        <v>59</v>
      </c>
      <c r="B57" s="272"/>
      <c r="C57" s="272"/>
      <c r="D57" s="272"/>
      <c r="E57" s="272"/>
      <c r="F57" s="272"/>
      <c r="G57" s="272"/>
      <c r="H57" s="272"/>
      <c r="I57" s="272"/>
      <c r="J57" s="272"/>
      <c r="K57" s="272"/>
      <c r="L57" s="272"/>
      <c r="M57" s="272"/>
      <c r="N57" s="272"/>
      <c r="O57" s="272"/>
      <c r="Z57" s="276" t="s">
        <v>67</v>
      </c>
      <c r="AA57" s="276"/>
      <c r="AB57" s="276"/>
      <c r="AC57" s="276"/>
      <c r="AD57" s="276"/>
      <c r="AE57" s="276"/>
    </row>
    <row r="58" spans="1:33" x14ac:dyDescent="0.25">
      <c r="A58" s="272"/>
      <c r="B58" s="272"/>
      <c r="C58" s="272"/>
      <c r="D58" s="272"/>
      <c r="E58" s="272"/>
      <c r="F58" s="272"/>
      <c r="G58" s="272"/>
      <c r="H58" s="272"/>
      <c r="I58" s="272"/>
      <c r="J58" s="272"/>
      <c r="K58" s="272"/>
      <c r="L58" s="272"/>
      <c r="M58" s="272"/>
      <c r="N58" s="272"/>
      <c r="O58" s="272"/>
      <c r="P58" s="8"/>
    </row>
    <row r="59" spans="1:33" x14ac:dyDescent="0.25">
      <c r="A59" s="272" t="s">
        <v>60</v>
      </c>
      <c r="B59" s="272"/>
      <c r="C59" s="272"/>
      <c r="D59" s="272"/>
      <c r="E59" s="272"/>
      <c r="F59" s="272"/>
      <c r="G59" s="272"/>
      <c r="H59" s="272"/>
      <c r="I59" s="272"/>
      <c r="J59" s="272"/>
      <c r="K59" s="272"/>
      <c r="L59" s="272"/>
      <c r="M59" s="272"/>
      <c r="N59" s="272"/>
      <c r="O59" s="272"/>
    </row>
    <row r="60" spans="1:33" x14ac:dyDescent="0.25">
      <c r="A60" s="272" t="s">
        <v>61</v>
      </c>
      <c r="B60" s="272"/>
      <c r="C60" s="272"/>
      <c r="D60" s="272"/>
      <c r="E60" s="272"/>
      <c r="F60" s="272"/>
      <c r="G60" s="272"/>
      <c r="H60" s="272"/>
      <c r="I60" s="272"/>
      <c r="J60" s="272"/>
      <c r="K60" s="272"/>
      <c r="L60" s="272"/>
      <c r="M60" s="272"/>
      <c r="N60" s="272"/>
      <c r="O60" s="272"/>
    </row>
    <row r="61" spans="1:33" x14ac:dyDescent="0.25">
      <c r="A61" s="272" t="s">
        <v>62</v>
      </c>
      <c r="B61" s="272"/>
      <c r="C61" s="272"/>
      <c r="D61" s="272"/>
      <c r="E61" s="272"/>
      <c r="F61" s="272"/>
      <c r="G61" s="272"/>
      <c r="H61" s="272"/>
      <c r="I61" s="272"/>
      <c r="J61" s="272"/>
      <c r="K61" s="272"/>
      <c r="L61" s="272"/>
      <c r="M61" s="272"/>
      <c r="N61" s="272"/>
      <c r="O61" s="272"/>
    </row>
    <row r="62" spans="1:33" x14ac:dyDescent="0.25">
      <c r="A62" s="272" t="s">
        <v>63</v>
      </c>
      <c r="B62" s="272"/>
      <c r="C62" s="272"/>
      <c r="D62" s="272"/>
      <c r="E62" s="272"/>
      <c r="F62" s="272"/>
      <c r="G62" s="272"/>
      <c r="H62" s="272"/>
      <c r="I62" s="272"/>
      <c r="J62" s="272"/>
      <c r="K62" s="272"/>
      <c r="L62" s="272"/>
      <c r="M62" s="272"/>
      <c r="N62" s="272"/>
      <c r="O62" s="272"/>
    </row>
    <row r="63" spans="1:33" x14ac:dyDescent="0.25">
      <c r="A63" s="272" t="s">
        <v>64</v>
      </c>
      <c r="B63" s="272"/>
      <c r="C63" s="272"/>
      <c r="D63" s="272"/>
      <c r="E63" s="272"/>
      <c r="F63" s="272"/>
      <c r="G63" s="272"/>
      <c r="H63" s="272"/>
      <c r="I63" s="272"/>
      <c r="J63" s="272"/>
      <c r="K63" s="272"/>
      <c r="L63" s="272"/>
      <c r="M63" s="272"/>
      <c r="N63" s="272"/>
      <c r="O63" s="272"/>
    </row>
    <row r="64" spans="1:33" x14ac:dyDescent="0.25">
      <c r="A64" s="272" t="s">
        <v>65</v>
      </c>
      <c r="B64" s="272"/>
      <c r="C64" s="272"/>
      <c r="D64" s="272"/>
      <c r="E64" s="272"/>
      <c r="F64" s="272"/>
      <c r="G64" s="272"/>
      <c r="H64" s="272"/>
      <c r="I64" s="272"/>
      <c r="J64" s="272"/>
      <c r="K64" s="272"/>
      <c r="L64" s="272"/>
      <c r="M64" s="272"/>
      <c r="N64" s="272"/>
      <c r="O64" s="272"/>
    </row>
    <row r="65" spans="1:17" x14ac:dyDescent="0.25">
      <c r="A65" s="279"/>
      <c r="B65" s="279"/>
      <c r="C65" s="279"/>
      <c r="D65" s="279"/>
      <c r="E65" s="279"/>
      <c r="F65" s="279"/>
      <c r="G65" s="279"/>
      <c r="H65" s="279"/>
      <c r="I65" s="279"/>
      <c r="J65" s="279"/>
      <c r="K65" s="279"/>
      <c r="L65" s="279"/>
      <c r="M65" s="279"/>
      <c r="N65" s="279"/>
      <c r="O65" s="279"/>
      <c r="P65" s="279"/>
      <c r="Q65" s="279"/>
    </row>
    <row r="66" spans="1:17" x14ac:dyDescent="0.25">
      <c r="A66" s="279"/>
      <c r="B66" s="279"/>
      <c r="C66" s="279"/>
      <c r="D66" s="279"/>
      <c r="E66" s="279"/>
      <c r="F66" s="279"/>
      <c r="G66" s="279"/>
      <c r="H66" s="279"/>
      <c r="I66" s="279"/>
      <c r="J66" s="279"/>
      <c r="K66" s="279"/>
      <c r="L66" s="279"/>
      <c r="M66" s="279"/>
      <c r="N66" s="279"/>
      <c r="O66" s="279"/>
    </row>
    <row r="67" spans="1:17" x14ac:dyDescent="0.25">
      <c r="A67" s="279"/>
      <c r="B67" s="279"/>
      <c r="C67" s="279"/>
      <c r="D67" s="279"/>
      <c r="E67" s="279"/>
      <c r="F67" s="279"/>
      <c r="G67" s="280"/>
      <c r="H67" s="279"/>
      <c r="I67" s="279"/>
      <c r="J67" s="279"/>
      <c r="K67" s="279"/>
      <c r="L67" s="279"/>
      <c r="M67" s="279"/>
      <c r="N67" s="279"/>
      <c r="O67" s="279"/>
    </row>
    <row r="68" spans="1:17" x14ac:dyDescent="0.25">
      <c r="A68" s="281"/>
      <c r="B68" s="281"/>
      <c r="C68" s="281"/>
      <c r="D68" s="281"/>
      <c r="E68" s="281"/>
      <c r="F68" s="281"/>
      <c r="G68" s="282"/>
      <c r="H68" s="281"/>
      <c r="I68" s="281"/>
      <c r="J68" s="281"/>
      <c r="K68" s="281"/>
      <c r="L68" s="281"/>
      <c r="M68" s="281"/>
      <c r="N68" s="281"/>
      <c r="O68" s="281"/>
    </row>
    <row r="69" spans="1:17" x14ac:dyDescent="0.25">
      <c r="A69" s="279"/>
      <c r="B69" s="279"/>
      <c r="C69" s="279"/>
      <c r="D69" s="279"/>
      <c r="E69" s="279"/>
      <c r="F69" s="279"/>
      <c r="G69" s="279"/>
      <c r="H69" s="279"/>
      <c r="I69" s="279"/>
      <c r="J69" s="279"/>
      <c r="K69" s="279"/>
      <c r="L69" s="279"/>
      <c r="M69" s="279"/>
      <c r="N69" s="279"/>
      <c r="O69" s="279"/>
    </row>
  </sheetData>
  <mergeCells count="50">
    <mergeCell ref="A69:O69"/>
    <mergeCell ref="A60:O60"/>
    <mergeCell ref="A61:O61"/>
    <mergeCell ref="A62:O62"/>
    <mergeCell ref="A63:O63"/>
    <mergeCell ref="A64:O64"/>
    <mergeCell ref="A65:Q65"/>
    <mergeCell ref="A34:B34"/>
    <mergeCell ref="A59:O59"/>
    <mergeCell ref="A66:O66"/>
    <mergeCell ref="A67:O67"/>
    <mergeCell ref="A68:O68"/>
    <mergeCell ref="A42:B42"/>
    <mergeCell ref="A11:B11"/>
    <mergeCell ref="C6:C8"/>
    <mergeCell ref="Z7:Z8"/>
    <mergeCell ref="A57:O58"/>
    <mergeCell ref="V6:X6"/>
    <mergeCell ref="A43:AE43"/>
    <mergeCell ref="Z57:AE57"/>
    <mergeCell ref="T6:U8"/>
    <mergeCell ref="A35:AE35"/>
    <mergeCell ref="A55:B55"/>
    <mergeCell ref="R6:R8"/>
    <mergeCell ref="AB7:AB8"/>
    <mergeCell ref="AC7:AC8"/>
    <mergeCell ref="E8:F8"/>
    <mergeCell ref="J8:K8"/>
    <mergeCell ref="A12:AE12"/>
    <mergeCell ref="AG2:AG4"/>
    <mergeCell ref="A3:AE3"/>
    <mergeCell ref="A4:AE4"/>
    <mergeCell ref="A5:A9"/>
    <mergeCell ref="B5:B9"/>
    <mergeCell ref="C5:X5"/>
    <mergeCell ref="Y5:AC6"/>
    <mergeCell ref="D6:M7"/>
    <mergeCell ref="N6:O8"/>
    <mergeCell ref="P6:P8"/>
    <mergeCell ref="Q6:Q8"/>
    <mergeCell ref="AA7:AA8"/>
    <mergeCell ref="V7:V8"/>
    <mergeCell ref="W7:W8"/>
    <mergeCell ref="X7:X8"/>
    <mergeCell ref="AE5:AE9"/>
    <mergeCell ref="A2:AE2"/>
    <mergeCell ref="AD5:AD9"/>
    <mergeCell ref="S6:S8"/>
    <mergeCell ref="AF2:AF4"/>
    <mergeCell ref="Y7:Y8"/>
  </mergeCells>
  <pageMargins left="0.32" right="0.22" top="0.74803149606299213" bottom="0.74803149606299213" header="0.31496062992125984" footer="0.31496062992125984"/>
  <pageSetup paperSize="9" scale="3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ФОРМА1</vt:lpstr>
      <vt:lpstr>ФОРМА2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2026-07-28T12:07:35Z</dcterms:modified>
</cp:coreProperties>
</file>