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75" tabRatio="584" activeTab="0"/>
  </bookViews>
  <sheets>
    <sheet name="изм. август 2022" sheetId="1" r:id="rId1"/>
    <sheet name="для КСО изм. сент.-декабрь 2021" sheetId="2" r:id="rId2"/>
    <sheet name="перечень 2018 (2)" sheetId="3" state="hidden" r:id="rId3"/>
  </sheets>
  <definedNames>
    <definedName name="_xlnm.Print_Titles" localSheetId="2">'перечень 2018 (2)'!$12:$12</definedName>
    <definedName name="_xlnm.Print_Area" localSheetId="1">'для КСО изм. сент.-декабрь 2021'!$A$1:$P$183</definedName>
    <definedName name="_xlnm.Print_Area" localSheetId="0">'изм. август 2022'!$A$1:$P$188</definedName>
    <definedName name="_xlnm.Print_Area" localSheetId="2">'перечень 2018 (2)'!$A$1:$Q$60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496866,67 оборудование системой контроля и управ доступом Хиб. гимназия
500000 разработка проекта замена системы вентиляции в спорт. Залаз Хиб гимназия</t>
        </r>
      </text>
    </comment>
    <comment ref="B6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Разработка ПСД в 2022 , реализация в 2023 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496866,67 оборудование системой контроля и управ доступом Хиб. гимназия
500000 разработка проекта замена системы вентиляции в спорт. Залаз Хиб гимназия</t>
        </r>
      </text>
    </comment>
    <comment ref="P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ДОУ1 много исполнений, см. документ 
ДОУ4пожарной безопасности (предписание и решение суда) ведутся работ. Будет частично выполнено предписание.</t>
        </r>
        <r>
          <rPr>
            <sz val="9"/>
            <rFont val="Tahoma"/>
            <family val="2"/>
          </rPr>
          <t xml:space="preserve">
ДОУ5 расчет категорийности, перенос дымовых извещателей
ДОУ12 предписание Министерства образования и нацуки Мурманской области от 03.03. 2021 выполнено полностью;
предписание отдела надзорной деятельности от 29.03.2021 (50 лет Октября, 11) — выполнено частично (выполнен ремонт кабинета с учетом требованием пожарной безопасности, подвальное помещение не используется как мастерская рабочего по КОЗ)
ДОУ16 
ДОУ30 исполнения запланир на 2022 год
ДОУ36 не вып.
</t>
        </r>
      </text>
    </comment>
  </commentList>
</comments>
</file>

<file path=xl/sharedStrings.xml><?xml version="1.0" encoding="utf-8"?>
<sst xmlns="http://schemas.openxmlformats.org/spreadsheetml/2006/main" count="777" uniqueCount="297">
  <si>
    <t>1.1</t>
  </si>
  <si>
    <t>1.2</t>
  </si>
  <si>
    <t>1.3</t>
  </si>
  <si>
    <t>1.4</t>
  </si>
  <si>
    <t>1.5</t>
  </si>
  <si>
    <t>ВСЕГО</t>
  </si>
  <si>
    <t>МБ</t>
  </si>
  <si>
    <t>ОБ</t>
  </si>
  <si>
    <t>№ п/п</t>
  </si>
  <si>
    <t>2</t>
  </si>
  <si>
    <t>2.1</t>
  </si>
  <si>
    <t>3</t>
  </si>
  <si>
    <t>3.1</t>
  </si>
  <si>
    <t>4</t>
  </si>
  <si>
    <t>4.1</t>
  </si>
  <si>
    <t>всего</t>
  </si>
  <si>
    <t>Оказание муниципальной услуги по предоставлению дополнительного образования в сфере общего образования</t>
  </si>
  <si>
    <t>1</t>
  </si>
  <si>
    <t>5</t>
  </si>
  <si>
    <t>6</t>
  </si>
  <si>
    <t>7</t>
  </si>
  <si>
    <t>8</t>
  </si>
  <si>
    <t>Источники финансирования</t>
  </si>
  <si>
    <t>Наименование</t>
  </si>
  <si>
    <t>9</t>
  </si>
  <si>
    <t>10</t>
  </si>
  <si>
    <t>11</t>
  </si>
  <si>
    <t>12</t>
  </si>
  <si>
    <t>Показатели (индикаторы) результативности выполнения программных мероприятий</t>
  </si>
  <si>
    <t>5.1</t>
  </si>
  <si>
    <t>Исполнители</t>
  </si>
  <si>
    <t>Наименование мероприятия</t>
  </si>
  <si>
    <t>2014</t>
  </si>
  <si>
    <t>2015</t>
  </si>
  <si>
    <t>в том числе по годам</t>
  </si>
  <si>
    <t>Объем финансирования, руб.</t>
  </si>
  <si>
    <t>Ед. изм.</t>
  </si>
  <si>
    <t>%</t>
  </si>
  <si>
    <t>Обеспечение бесплатным питанием отдельных категорий обучающихся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</si>
  <si>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</si>
  <si>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чел.</t>
  </si>
  <si>
    <t>ИТОГО по Программе</t>
  </si>
  <si>
    <t>в том числе: муниципальные услуги (работы)</t>
  </si>
  <si>
    <t>МОО</t>
  </si>
  <si>
    <t>1.1.1</t>
  </si>
  <si>
    <t>1.1.2</t>
  </si>
  <si>
    <t>1.1.3</t>
  </si>
  <si>
    <t>1.2.1</t>
  </si>
  <si>
    <t>1.2.2</t>
  </si>
  <si>
    <t>1.3.1</t>
  </si>
  <si>
    <t>1.3.2</t>
  </si>
  <si>
    <t>1.4.1</t>
  </si>
  <si>
    <t xml:space="preserve">Перечень программных мероприятий </t>
  </si>
  <si>
    <t xml:space="preserve">Таблица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</si>
  <si>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1.5.1</t>
  </si>
  <si>
    <t>2018</t>
  </si>
  <si>
    <t>2019</t>
  </si>
  <si>
    <t>Количество детей и подростков, в том числе детей, находящихся в трудной жизненной ситуации, охваченных организованным отдыхом в каникулярный период в оздоровительных учреждениях с дневным пребыванием детей на базе МБОУ</t>
  </si>
  <si>
    <t>Организация отдыха детей Мурманской области в муниципальных образовательных организациях за счет средств местного бюджета</t>
  </si>
  <si>
    <t>1.6</t>
  </si>
  <si>
    <t>Оказание муниципальной услуги по предоставлению питания обучающимся</t>
  </si>
  <si>
    <t>1.5.3</t>
  </si>
  <si>
    <t>1.5.4</t>
  </si>
  <si>
    <t>Количество человеко-часов пребывания</t>
  </si>
  <si>
    <t>человеко -час</t>
  </si>
  <si>
    <t>чел./человеко-день</t>
  </si>
  <si>
    <t>13</t>
  </si>
  <si>
    <t>Количество детей и подростков, в том числе детей, находящихся в трудной жизненной ситуации, охваченных организованным отдыхом в каникулярный период в оздоровительных учреждениях с дневным пребыванием детей на базе МБОУ (обеспечение питанием в каникулярный период)</t>
  </si>
  <si>
    <t>Доля освоения выделенных средств</t>
  </si>
  <si>
    <t>не менее 98,00</t>
  </si>
  <si>
    <t xml:space="preserve">Приложение </t>
  </si>
  <si>
    <t>МАОДО ЦДТ "Хибины"</t>
  </si>
  <si>
    <t>МАУО       "Кировский КШП"</t>
  </si>
  <si>
    <t>МАУО           "Кировский КШП"</t>
  </si>
  <si>
    <t xml:space="preserve"> МАУО           "Кировский КШП"</t>
  </si>
  <si>
    <t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Кировска                                                                                                                            от            №                                                                        Приложение к Программе</t>
  </si>
  <si>
    <t>2020</t>
  </si>
  <si>
    <t xml:space="preserve">Число обучающихся- получателей услуги: бесплатным питанием льготных категорий
- 5- дневная учебная неделя
- 6- дневная учебная неделя                                                                                                                                                      
 </t>
  </si>
  <si>
    <t xml:space="preserve">                                                               306                                                                                                                                               517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</si>
  <si>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Число обучающихся- получателей услуги</t>
  </si>
  <si>
    <t>Основное мероприятие: Предоставление дополнительного образования в сфере общего образования</t>
  </si>
  <si>
    <t>Основное мероприятие: Мероприятия, направленные на  организацию отдыха и оздоровления детей в каникулярный период в оздоровительных учреждениях с дневным пребыванием детей на базе МБОУ</t>
  </si>
  <si>
    <t>Основное мероприятие: Организация и предоставление школьного питания</t>
  </si>
  <si>
    <t>тыс. руб.</t>
  </si>
  <si>
    <t>1 410/
13 360</t>
  </si>
  <si>
    <t>_________________________________________________</t>
  </si>
  <si>
    <t xml:space="preserve"> софинансирование расходов, направляемых на оплату труда и начисления на выплаты по оплате труда работникам муниципальных учреждений</t>
  </si>
  <si>
    <t>Цель: Сохранение и развитие комплекса муниципальных услуг в сфере физической культуры и спорта, оказываемых на территории муниципального образования город Кировск с подведомственной территорией</t>
  </si>
  <si>
    <t>Задача: Обеспечение деятельности муниципальных учреждений в области физической культуры и спорта, повышение качества предоставляемых ими муниципальных услуг</t>
  </si>
  <si>
    <t>Основное мероприятие: Обеспечение до-ступа к спор-тивным объектам МАУ СОК «Горняк</t>
  </si>
  <si>
    <t>Комитет образова-ния, куль-туры и спорта ад-министра-ции города Кировск</t>
  </si>
  <si>
    <t>Предоставление услуг спортивных объектов МАУ СОК «Горняк»</t>
  </si>
  <si>
    <t>софинансирование расходов, направляемых на оплату труда и начисления на выплаты по оплате труда работникам муниципальных учреждений</t>
  </si>
  <si>
    <t>МАУ СОК «Горняк»</t>
  </si>
  <si>
    <t xml:space="preserve">Предостав-ление в поль-зование населению спортивных сооружений, спортивного инвентаря </t>
  </si>
  <si>
    <t>часы</t>
  </si>
  <si>
    <t>Количество спортивных сооружений</t>
  </si>
  <si>
    <t>единиц</t>
  </si>
  <si>
    <t xml:space="preserve">Мероприятие:
Создание условий для обеспечения деятельности в области спорта
</t>
  </si>
  <si>
    <t>Предоставление услуг в сфере физической культуры и спорта</t>
  </si>
  <si>
    <t>Объем освоен-ных финансовых средств</t>
  </si>
  <si>
    <t>99,5 %</t>
  </si>
  <si>
    <t>МАУ «СШ г. Кировска»</t>
  </si>
  <si>
    <t>Количество обоснованных жалоб со сторо-ны потребителей услуг</t>
  </si>
  <si>
    <t xml:space="preserve">Создание безбарьерной среды </t>
  </si>
  <si>
    <t>2.1.1</t>
  </si>
  <si>
    <t>2.1.2</t>
  </si>
  <si>
    <t>2.1.3</t>
  </si>
  <si>
    <t xml:space="preserve">Обеспечение участия кировских школьников в мероприятиях регионального и всероссийского уровней </t>
  </si>
  <si>
    <t>Развитие деятельности общественных объединений «ЮНАРМИЯ», «Российское движение школьников»</t>
  </si>
  <si>
    <t>4.1.1</t>
  </si>
  <si>
    <t>4.1.2</t>
  </si>
  <si>
    <t>4.1.5</t>
  </si>
  <si>
    <t>4.1.6</t>
  </si>
  <si>
    <t>Развитие детского туризма, в т.ч. международного</t>
  </si>
  <si>
    <t>4.1.7</t>
  </si>
  <si>
    <t>Доля учреждений образования, в которых создан беспрепятственный доступ (архитектурная доступность)</t>
  </si>
  <si>
    <t>шт.</t>
  </si>
  <si>
    <t>Численность педагогов- участников муниципальных профессиональных конкурсов</t>
  </si>
  <si>
    <t>Численность педагогов, участников корпоративных курсов</t>
  </si>
  <si>
    <t>Создание условий для профессиональной и  социально-бытовой адаптацией педагогических работников в возрасте до 35 лет. Школа молодого педагога</t>
  </si>
  <si>
    <t>Обеспечение эффективных мер, организация мероприятий  по вопросам профилактики наркомании, токсикомании, алкоголизма, ВИЧ/СПИДа, правонарушений</t>
  </si>
  <si>
    <t>Доля победителей от общего числа участников в мероприятиях регионального и Всероссийского уровней</t>
  </si>
  <si>
    <t>Количество созданных общественных добровольческих (волонтерских) объединений</t>
  </si>
  <si>
    <t>Количество услуг психолого-педагогической, методической и консультативной помощи родителям (законным представителям) детей</t>
  </si>
  <si>
    <t>КОКиС</t>
  </si>
  <si>
    <t xml:space="preserve">КОКиС      </t>
  </si>
  <si>
    <t>ВБС</t>
  </si>
  <si>
    <t>Поддержка одаренных детей, добившихся значительных результатов</t>
  </si>
  <si>
    <t>ЦДТ</t>
  </si>
  <si>
    <t>Численность участников школы вожатого</t>
  </si>
  <si>
    <t xml:space="preserve">Обеспечение  деятельности Школы  вожатых </t>
  </si>
  <si>
    <t xml:space="preserve">КОКиС           МОО  </t>
  </si>
  <si>
    <t>Задача 1: Cоздание современной, технологичной, безопасной цифровой образовательной среды</t>
  </si>
  <si>
    <t>Задача 2: Формирование системы непрерывного образования педагогических работников</t>
  </si>
  <si>
    <t>Обеспечение безопасных, современных условий организации образовательного процесса</t>
  </si>
  <si>
    <t>ед.</t>
  </si>
  <si>
    <t xml:space="preserve">Количество организаций, внедряющих программы непрерывного образования  </t>
  </si>
  <si>
    <t>4.1.4</t>
  </si>
  <si>
    <t xml:space="preserve">Обеспечение деятельности территориальной психолого-медико-педагогической комиссии города Кировска </t>
  </si>
  <si>
    <t>Количество образовательных организаций-участников программы</t>
  </si>
  <si>
    <t>______________________________________________</t>
  </si>
  <si>
    <t>4.1.3</t>
  </si>
  <si>
    <t>Создание информационно-библиотечных центров, приобретение оборудования</t>
  </si>
  <si>
    <t>Формирование современной комфортной среды</t>
  </si>
  <si>
    <t>Повышение квалификации педагогов-библиотекарей ИБЦ (дистанционная форма)</t>
  </si>
  <si>
    <t>Количество педагогов-библиотекарей, повысивших квалификацию</t>
  </si>
  <si>
    <t>Количество общеобразовательных организаций, на базе которых создан информационно-библиотечный центр, конференцзал</t>
  </si>
  <si>
    <t>Не требует финансирования</t>
  </si>
  <si>
    <t>3.1.2.</t>
  </si>
  <si>
    <t>Повышение квалификации в дистанционной форме методистов ИМЦ</t>
  </si>
  <si>
    <t>Задача 5: Вовлечение детей и молодежи в социально-значимую деятельность</t>
  </si>
  <si>
    <t>Обеспечение персонифицированного финансирования дополнительного образования детей</t>
  </si>
  <si>
    <t>5.1.1</t>
  </si>
  <si>
    <t>5.1.2</t>
  </si>
  <si>
    <t>6.1.</t>
  </si>
  <si>
    <t>6.1.1.</t>
  </si>
  <si>
    <t>Ответсвтенный исполнитель</t>
  </si>
  <si>
    <t>Сроки выполнения</t>
  </si>
  <si>
    <t>14</t>
  </si>
  <si>
    <t xml:space="preserve">ед. </t>
  </si>
  <si>
    <t>Организация и проведение муниципальных профессиональных  конкурсов, чествование  педагогов в профессиональный праздник</t>
  </si>
  <si>
    <t xml:space="preserve">Предоставление мер дополнительной социальной поддержки студентам, обучающимся по целевому обучению на 3- 5 курсах в педагогических ВУЗах </t>
  </si>
  <si>
    <t>5.1.3.</t>
  </si>
  <si>
    <t>Количество созданных центров образования цифрового и гуманитарного профилей</t>
  </si>
  <si>
    <t>КОКиС, МКУ "Управление социального развития</t>
  </si>
  <si>
    <t>ежегодно</t>
  </si>
  <si>
    <t>КОКиС, МАДОУ16, МОЦ</t>
  </si>
  <si>
    <t>КОКиС, МОЦ, МОО</t>
  </si>
  <si>
    <t>КОКиС ЦДТ, МОО</t>
  </si>
  <si>
    <t xml:space="preserve">КОКиС     </t>
  </si>
  <si>
    <t>КОКиС, МОО</t>
  </si>
  <si>
    <t>филиал МАГУ, ЧОУ ДПО, МОО</t>
  </si>
  <si>
    <t>01.01.2021-31.12.2023</t>
  </si>
  <si>
    <t>2.1.4</t>
  </si>
  <si>
    <t>Празднование 90-летия системы образования города Кировска</t>
  </si>
  <si>
    <t>КОКиС          ЦМТО</t>
  </si>
  <si>
    <t>4 квартал 2021</t>
  </si>
  <si>
    <t>Численность педагогов, участников праздничного вечера</t>
  </si>
  <si>
    <t>Численность студентов, получающих материальную поддержку</t>
  </si>
  <si>
    <t xml:space="preserve">Численность учителей общеобразовательных оргванизаций в возрасте до 35 лет
</t>
  </si>
  <si>
    <t>Продвижение деятельности общественных объединений, в т.ч. волонтерских в средствах массовой информации, сети Интернет</t>
  </si>
  <si>
    <t xml:space="preserve">Мероприятия, направленные на самореализацию, самоопределение и выявление талантливых детей </t>
  </si>
  <si>
    <t>4.1.8</t>
  </si>
  <si>
    <t>Трудоустройство несовершеннолетних</t>
  </si>
  <si>
    <t>Количество несовершеннолетних, трудоустроенных в летний период</t>
  </si>
  <si>
    <t xml:space="preserve">3. Перечень мероприятий и сведения об объемах финансирования подпрограммы </t>
  </si>
  <si>
    <t>01.01.2021-31.12.2024</t>
  </si>
  <si>
    <t>Цель: Обеспечение конкурентноспособного образования на уровне Российской Федерации; воспитание гармонично развитой и социально ответственной личности на основе духовно-нравственных ценностей</t>
  </si>
  <si>
    <t xml:space="preserve">КОКиС      ЦМТО         МОО </t>
  </si>
  <si>
    <t>КОКиС      ЦМТО         МОО</t>
  </si>
  <si>
    <t>ЦДТ, МОО</t>
  </si>
  <si>
    <t>Введение и обеспечение функционирования системы персонифицированного дополнительного образования детей, подразумевающей предоставление детям именных сертификатов дополнительного образования с возможностью использования в рамках механизмов персонифицированного финансирования</t>
  </si>
  <si>
    <r>
      <rPr>
        <b/>
        <sz val="11.25"/>
        <rFont val="Times New Roman"/>
        <family val="1"/>
      </rPr>
      <t>Задача 3: Внедрение адаптивных, практико-ориентированных и гибких образовательных программ для взрослого населения города</t>
    </r>
    <r>
      <rPr>
        <sz val="11.25"/>
        <rFont val="Times New Roman"/>
        <family val="1"/>
      </rPr>
      <t xml:space="preserve">
</t>
    </r>
  </si>
  <si>
    <r>
      <rPr>
        <b/>
        <sz val="11.25"/>
        <rFont val="Times New Roman"/>
        <family val="1"/>
      </rPr>
      <t>Задача 4: Создание условий, направленных на раскрытие и развитие способностей у детей, их раннюю профориентацию, воспитание духовно-развитой, гармоничной личности. Обеспечение персонифицированного финансирования дополнительного образования детей</t>
    </r>
    <r>
      <rPr>
        <sz val="11.25"/>
        <rFont val="Times New Roman"/>
        <family val="1"/>
      </rPr>
      <t xml:space="preserve">
</t>
    </r>
  </si>
  <si>
    <r>
      <rPr>
        <b/>
        <sz val="11.25"/>
        <rFont val="Times New Roman"/>
        <family val="1"/>
      </rPr>
      <t>Задача 6: Формирование системы сопровождения и психолого-педагогической поддержки семей, имеющих детей</t>
    </r>
    <r>
      <rPr>
        <sz val="11.25"/>
        <rFont val="Times New Roman"/>
        <family val="1"/>
      </rPr>
      <t xml:space="preserve">
</t>
    </r>
  </si>
  <si>
    <t>Организация занятости обучающихся (трудоустройство несовершеннолетних детей только по договорам)</t>
  </si>
  <si>
    <t>1.1.4</t>
  </si>
  <si>
    <t>МОО, ЦДТ</t>
  </si>
  <si>
    <t>МДОО, МОО, ЦДТ, ЦМТО</t>
  </si>
  <si>
    <t>Модернизация и укрепление материально-технической базы муниципальных учреждений и иные аналогичные расходы</t>
  </si>
  <si>
    <t>1.1.4.1.</t>
  </si>
  <si>
    <t>1.1.4.2.</t>
  </si>
  <si>
    <t>1.1.5</t>
  </si>
  <si>
    <t>1.1.6.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</si>
  <si>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</si>
  <si>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Обновление обоудования, прибретение техничеких и компьютерных средств обучения</t>
  </si>
  <si>
    <t>КОКиС     ЦМТО, ХГ</t>
  </si>
  <si>
    <t>КОКиС      ЦМТО         МОО      ЦДТ</t>
  </si>
  <si>
    <t xml:space="preserve">                      СОШ № 5                   СОШ № 7   ЦДТ</t>
  </si>
  <si>
    <t>КОКиС, ЦДТ     МОО</t>
  </si>
  <si>
    <t>S1070 МБ</t>
  </si>
  <si>
    <t>71070 ОБ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</si>
  <si>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учреждений(Организация содержательного отдыха, оздоровления)</t>
  </si>
  <si>
    <t>Всего</t>
  </si>
  <si>
    <t>ОБ, ФБ</t>
  </si>
  <si>
    <t>Объем финансирования</t>
  </si>
  <si>
    <t>Наименование показателей</t>
  </si>
  <si>
    <t>Показатели результативности цели, задач, программных мероприятий</t>
  </si>
  <si>
    <t>Годы реализации</t>
  </si>
  <si>
    <t>Количество организаций в которых проведены ремонтные работы, реконструкции, разработка ПСД в отчетном периоде</t>
  </si>
  <si>
    <t>Количество организаций, в которых проведены работы по укреплению материально-технической базы в отчетном периоде</t>
  </si>
  <si>
    <t>Доля методистов ИМЦ, повысивших свою квалификацию т общего количества методистов ИМЦ</t>
  </si>
  <si>
    <t>Доля учителей в возрасте до 35 лет, включенных в систему сопровождения и наставничества от общего количества учителей в возрасте до 35 лет</t>
  </si>
  <si>
    <t>Количество детей в г. Кировске с подведомственной территорией использующих сертификаты дополнительного образования в статусе сертификатов персонифицированного финансирования</t>
  </si>
  <si>
    <t>Количество детей г. Кировска с подведомственной территорией - участников мероприятий</t>
  </si>
  <si>
    <t>Численность детей г. Кировска с подведомственной территорией, охваченных организованными формами отдыха</t>
  </si>
  <si>
    <t>Количество де-тей г. Кировска с подведомствен-ной территорией, получивших поддержку</t>
  </si>
  <si>
    <t>Доля обучающихся, принявших участие в мероприятиях регионального и Всероссийского уровней от общего количества обучающихся</t>
  </si>
  <si>
    <t>Количество детей г. Кировска с подведомственной территорией -участников профилактических мероприятий</t>
  </si>
  <si>
    <t>Доля обучающихся, вовлеченных в деятельность общественных объединений на базе образовательных организаций общего образования в г. Кировск с подведомственной территорией от общего количества обучающихся</t>
  </si>
  <si>
    <t>Доля детей с ограниченными возможностями здоровья в г. Кировск с подведомственной территорией, прошедших обследование на ТПМПК (территориальная психолого-медико-педгогическая комиссия), в общей численности нуждающихся в обследовании</t>
  </si>
  <si>
    <t>Доля обучающихся - участников общественных объединений, волонтеров в г. Кировск с подведомственной территорией от общего количества обучающихся в г. Кировск</t>
  </si>
  <si>
    <t>Организация дистан-ционного сетевого взаимодействия с ИРО (институт развития образования), ВУЗами страны в целях научно-информационной поддержки педагогов города</t>
  </si>
  <si>
    <t xml:space="preserve">Доля детей  г. Кировска с подведомственной территорией зарегистрированных в системе персонифицированного учета от общего числа детей г. Кировска с подведомственной территорией в возрасте от 5-18 лет </t>
  </si>
  <si>
    <t>Количество общеобразовательных организаций, в которые приобретено новое оборудование</t>
  </si>
  <si>
    <t>Создание и обеспечение функционирования центров образования цифрового и гуманитарного профилей "Точка роста") (Субсидия муниципальным образованиям Мурманской области на создание (обновление) материально-технической базы общеобразовательных организаций, расположенных в сельской местности и малых городах, для формирования у обучающихся современных технологических и гуманитарных навыков при реализации основных и дополнительных общеобразовательных программ цифрового и гуманитарного профилей</t>
  </si>
  <si>
    <t>4.1.2.1</t>
  </si>
  <si>
    <t>Создание безопасных и комфортных условий жизнедеятельности образовательных организаций с учетом требований надзорных органов, требований ФГОС, ФЦП «Доступная среда» (Современная образовательная среда)</t>
  </si>
  <si>
    <t>Формирование компетентности родителей в вопросах обучения, воспитания, социализации и развития детей 
(Современные родители)</t>
  </si>
  <si>
    <t xml:space="preserve">Вовлечение детей в общественную деятельность, повышение гражданской активности подростков и молодежи  (Социальная активность) </t>
  </si>
  <si>
    <t>Содействие развитию потенциала талантливых детей, усиление воспитательного компонента образования, создание условий для раннего профессионального самоопределения детей  (Успех каждого ребенка)</t>
  </si>
  <si>
    <t>Реализация программ профессионального обучения и дополнительных профессиональных образовательных программ для взрослого населения города Кировска (Непрерывное профессиональное развитие)</t>
  </si>
  <si>
    <t>Сохранение и развитие кадрового потенциала системы образования г. Кировска, обеспечение непрерывного повышения уровня профессионализма педагогов образовательных организаций (Ступени педагогического роста)</t>
  </si>
  <si>
    <r>
      <t xml:space="preserve">Создание современ. технологич. площадки действующей по принципу FabLab (конструкторско-технологический участок, участок 3D прототипирования, литейный участок, участок механобработки на станках, участок сборки. FabLab - предоставление школьникам и студентам и всем заинтересованным жителям г. Кировскавозможность реализовать свои технические и творческие идеи на базе современно оснащенной мастерской (отличие от Кванториума - деревообработка, все можно изготовить руками), современная мастерская  (ЦДТ) </t>
    </r>
    <r>
      <rPr>
        <b/>
        <sz val="11"/>
        <color indexed="60"/>
        <rFont val="Calibri"/>
        <family val="2"/>
      </rPr>
      <t>27820</t>
    </r>
  </si>
  <si>
    <t>4.1.9</t>
  </si>
  <si>
    <t>Организация летнего отдыха детей за пределами Мурманской области</t>
  </si>
  <si>
    <t>Численность детей г. Кировска с подведомственной территорией, охваченных организованными формами отдыха за пределами Мурманской области</t>
  </si>
  <si>
    <t>уменьшили кол-во чел. по плану                               ОБРАЩАЮ ВНИМАНИЕ, что из данного раздела ЦДТ вернул деньги на 3 мероприятия, соответственно и показатель необходимо сократить                                                             часть денег в ЦДТ, часть у города, Брать у Шутовой Натальи ЦУ</t>
  </si>
  <si>
    <t xml:space="preserve">уменьшила показатель плановый, т.к. показатель был завышен </t>
  </si>
  <si>
    <t xml:space="preserve">Приложение № 1 к Постановлению </t>
  </si>
  <si>
    <t>от ____________ № ____________</t>
  </si>
  <si>
    <t>Современная образовательная среда</t>
  </si>
  <si>
    <t>Ступени педагогического роста</t>
  </si>
  <si>
    <t>Непрерывное профессиональное развитие</t>
  </si>
  <si>
    <t>Успех каждого ребенка</t>
  </si>
  <si>
    <t>Социальная активность</t>
  </si>
  <si>
    <t xml:space="preserve">
Современные родители</t>
  </si>
  <si>
    <t>Обновление оборудования, приобретение технических и компьютерных средств обучения</t>
  </si>
  <si>
    <t>ИТОГО по Подпрограмме</t>
  </si>
  <si>
    <t xml:space="preserve">Количество организаций выполнивших предписания надзорных органов и исполнений суда </t>
  </si>
  <si>
    <t>Организация дистанционного сетевого взаимодействия с ИРО (институт развития образования), ВУЗами страны в целях научно-информационной поддержки педагогов города</t>
  </si>
  <si>
    <t>Количество учреждений обновивших оборудование, технические и компьютерные средства обучения</t>
  </si>
  <si>
    <t xml:space="preserve">                                                        Приложение № 1 к Постановлению </t>
  </si>
  <si>
    <t xml:space="preserve">                                                        администрации муниципального округа</t>
  </si>
  <si>
    <t xml:space="preserve">                                                        город Кировск с подведомственной </t>
  </si>
  <si>
    <t xml:space="preserve">                                                        территорией Мурманской области                           </t>
  </si>
  <si>
    <t xml:space="preserve">                                                        от _____________ № _____________</t>
  </si>
  <si>
    <t xml:space="preserve">администрации муниципального округа </t>
  </si>
  <si>
    <t xml:space="preserve">город Кировск с подведомственной  </t>
  </si>
  <si>
    <t>территорией Мурманской области</t>
  </si>
  <si>
    <t>Количество детей г. Кировска с подведомствен-ной территорией, получивших поддержку</t>
  </si>
  <si>
    <r>
      <t xml:space="preserve">расходы ЦМТО прочие </t>
    </r>
    <r>
      <rPr>
        <b/>
        <sz val="11"/>
        <color indexed="60"/>
        <rFont val="Calibri"/>
        <family val="2"/>
      </rPr>
      <t>28060</t>
    </r>
  </si>
  <si>
    <r>
      <t xml:space="preserve">расходы ЦМТО ремонты </t>
    </r>
    <r>
      <rPr>
        <b/>
        <sz val="11"/>
        <color indexed="60"/>
        <rFont val="Calibri"/>
        <family val="2"/>
      </rPr>
      <t>28000 и 28010</t>
    </r>
  </si>
  <si>
    <r>
      <t xml:space="preserve">Хибинская гимназия "Входная группа" </t>
    </r>
    <r>
      <rPr>
        <b/>
        <sz val="11"/>
        <color indexed="60"/>
        <rFont val="Calibri"/>
        <family val="2"/>
      </rPr>
      <t>26190</t>
    </r>
  </si>
  <si>
    <r>
      <t>у Нат Як.</t>
    </r>
    <r>
      <rPr>
        <b/>
        <sz val="11"/>
        <color indexed="60"/>
        <rFont val="Calibri"/>
        <family val="2"/>
      </rPr>
      <t xml:space="preserve"> 26130</t>
    </r>
  </si>
  <si>
    <t>1.1.7.</t>
  </si>
  <si>
    <t>1.1.8.</t>
  </si>
  <si>
    <t>1.1.9.</t>
  </si>
  <si>
    <t>1.1.10.</t>
  </si>
  <si>
    <t>Софинансирование за счет средств местного бюджета расходов на обеспечение комплексной безопасности муниципальных образовательных организаций</t>
  </si>
  <si>
    <t>КОКиС         ООШ8         СОШ10</t>
  </si>
  <si>
    <t xml:space="preserve">Комплексная безопасность муниципальных образовательных организаций </t>
  </si>
  <si>
    <t>Мероприятия по замене окон в муниципальных общеобразовательных организациях</t>
  </si>
  <si>
    <t xml:space="preserve">Количество учреждений в которых произведена замена АПС и системы видеонаблюдения </t>
  </si>
  <si>
    <t xml:space="preserve">Количество общеобразовательных организаций в которых произведена замена окон </t>
  </si>
  <si>
    <t xml:space="preserve">Доля учреждений в которых произведена замена АПС и системы видеонаблюдения  от общего количества общеобразовательных организаций </t>
  </si>
  <si>
    <t>15</t>
  </si>
  <si>
    <t xml:space="preserve">Создание и обеспечение функционирования центров образования цифрового и гуманитарного профилей "Точка роста" 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</si>
  <si>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 (Организация содержательного отдыха, оздоровления)</t>
  </si>
  <si>
    <t>Цель: Обеспечение конкурентоспособного образования на уровне Российской Федерации; воспитание гармонично развитой и социально ответственной личности на основе духовно-нравственных ценностей</t>
  </si>
  <si>
    <t xml:space="preserve">Обеспечение комплексной безопасности муниципальных образовательных организаций </t>
  </si>
  <si>
    <t>Доля методистов ИМЦ, повысивших свою квалификацию от общего количества методистов ИМЦ</t>
  </si>
  <si>
    <t>Создание Центра цифрового образования "IT-куб" в городе Кировске</t>
  </si>
  <si>
    <t>КОКиС                 МБОУ СОШ № 5 г. Кировска</t>
  </si>
  <si>
    <t>Количество разработанных проектно-сметных документаций для создания Центра цифрового образования</t>
  </si>
  <si>
    <r>
      <t xml:space="preserve">ПСД </t>
    </r>
    <r>
      <rPr>
        <b/>
        <sz val="11"/>
        <color indexed="10"/>
        <rFont val="Calibri"/>
        <family val="2"/>
      </rPr>
      <t>28490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</si>
</sst>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_р_._-;\-* #,##0_р_._-;_-* &quot;-&quot;??_р_._-;_-@_-"/>
    <numFmt numFmtId="186" formatCode="#,##0.0000"/>
    <numFmt numFmtId="187" formatCode="#&quot; &quot;?/4"/>
    <numFmt numFmtId="188" formatCode="#,##0\ _₽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sz val="22"/>
      <name val="Arial"/>
      <family val="2"/>
    </font>
    <font>
      <b/>
      <sz val="22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1.25"/>
      <name val="Times New Roman"/>
      <family val="1"/>
    </font>
    <font>
      <b/>
      <sz val="11.25"/>
      <name val="Times New Roman"/>
      <family val="1"/>
    </font>
    <font>
      <b/>
      <i/>
      <sz val="11.2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.25"/>
      <color indexed="10"/>
      <name val="Times New Roman"/>
      <family val="1"/>
    </font>
    <font>
      <b/>
      <sz val="11.25"/>
      <name val="Calibri"/>
      <family val="2"/>
    </font>
    <font>
      <sz val="12"/>
      <color indexed="8"/>
      <name val="Calibri"/>
      <family val="2"/>
    </font>
    <font>
      <sz val="11.25"/>
      <color indexed="10"/>
      <name val="Calibri"/>
      <family val="2"/>
    </font>
    <font>
      <sz val="11.25"/>
      <name val="Calibri"/>
      <family val="2"/>
    </font>
    <font>
      <sz val="12"/>
      <color indexed="8"/>
      <name val="Times New Roman"/>
      <family val="1"/>
    </font>
    <font>
      <b/>
      <sz val="11.25"/>
      <color indexed="10"/>
      <name val="Times New Roman"/>
      <family val="1"/>
    </font>
    <font>
      <b/>
      <sz val="11"/>
      <color indexed="60"/>
      <name val="Times New Roman"/>
      <family val="1"/>
    </font>
    <font>
      <sz val="12"/>
      <color indexed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.25"/>
      <color indexed="8"/>
      <name val="Calibri"/>
      <family val="2"/>
    </font>
    <font>
      <sz val="23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Times New Roman"/>
      <family val="1"/>
    </font>
    <font>
      <sz val="11.25"/>
      <color rgb="FFFF0000"/>
      <name val="Times New Roman"/>
      <family val="1"/>
    </font>
    <font>
      <sz val="12"/>
      <color theme="1"/>
      <name val="Calibri"/>
      <family val="2"/>
    </font>
    <font>
      <sz val="11.25"/>
      <color rgb="FFFF0000"/>
      <name val="Calibri"/>
      <family val="2"/>
    </font>
    <font>
      <b/>
      <sz val="11"/>
      <color rgb="FFC00000"/>
      <name val="Calibri"/>
      <family val="2"/>
    </font>
    <font>
      <sz val="12"/>
      <color theme="1"/>
      <name val="Times New Roman"/>
      <family val="1"/>
    </font>
    <font>
      <b/>
      <sz val="11.25"/>
      <color rgb="FFFF0000"/>
      <name val="Times New Roman"/>
      <family val="1"/>
    </font>
    <font>
      <b/>
      <sz val="11"/>
      <color rgb="FFC00000"/>
      <name val="Times New Roman"/>
      <family val="1"/>
    </font>
    <font>
      <sz val="12"/>
      <color rgb="FFFF0000"/>
      <name val="Calibri"/>
      <family val="2"/>
    </font>
    <font>
      <sz val="11.25"/>
      <color theme="1"/>
      <name val="Calibri"/>
      <family val="2"/>
    </font>
    <font>
      <sz val="23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4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5" fillId="32" borderId="12" xfId="0" applyNumberFormat="1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left" vertical="center" wrapText="1"/>
    </xf>
    <xf numFmtId="4" fontId="15" fillId="32" borderId="0" xfId="0" applyNumberFormat="1" applyFont="1" applyFill="1" applyBorder="1" applyAlignment="1">
      <alignment vertical="center" wrapText="1"/>
    </xf>
    <xf numFmtId="4" fontId="15" fillId="32" borderId="14" xfId="0" applyNumberFormat="1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5" fillId="32" borderId="12" xfId="0" applyNumberFormat="1" applyFont="1" applyFill="1" applyBorder="1" applyAlignment="1">
      <alignment vertical="top" wrapText="1"/>
    </xf>
    <xf numFmtId="49" fontId="14" fillId="0" borderId="13" xfId="0" applyNumberFormat="1" applyFont="1" applyBorder="1" applyAlignment="1">
      <alignment horizontal="center" vertical="center" wrapText="1"/>
    </xf>
    <xf numFmtId="4" fontId="15" fillId="32" borderId="0" xfId="0" applyNumberFormat="1" applyFont="1" applyFill="1" applyBorder="1" applyAlignment="1">
      <alignment vertical="top" wrapText="1"/>
    </xf>
    <xf numFmtId="4" fontId="15" fillId="32" borderId="14" xfId="0" applyNumberFormat="1" applyFont="1" applyFill="1" applyBorder="1" applyAlignment="1">
      <alignment vertical="top" wrapText="1"/>
    </xf>
    <xf numFmtId="4" fontId="12" fillId="32" borderId="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2" fillId="32" borderId="11" xfId="0" applyNumberFormat="1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7" fillId="32" borderId="11" xfId="0" applyFont="1" applyFill="1" applyBorder="1" applyAlignment="1">
      <alignment horizontal="left" vertical="center" wrapText="1"/>
    </xf>
    <xf numFmtId="0" fontId="77" fillId="32" borderId="11" xfId="0" applyFont="1" applyFill="1" applyBorder="1" applyAlignment="1">
      <alignment horizontal="center" vertical="center" wrapText="1"/>
    </xf>
    <xf numFmtId="0" fontId="77" fillId="32" borderId="15" xfId="0" applyFont="1" applyFill="1" applyBorder="1" applyAlignment="1">
      <alignment horizontal="center" vertical="center" wrapText="1"/>
    </xf>
    <xf numFmtId="2" fontId="77" fillId="32" borderId="16" xfId="0" applyNumberFormat="1" applyFont="1" applyFill="1" applyBorder="1" applyAlignment="1">
      <alignment horizontal="center" vertical="center" wrapText="1"/>
    </xf>
    <xf numFmtId="0" fontId="78" fillId="32" borderId="11" xfId="0" applyFont="1" applyFill="1" applyBorder="1" applyAlignment="1">
      <alignment horizontal="left" vertical="center" wrapText="1"/>
    </xf>
    <xf numFmtId="0" fontId="77" fillId="32" borderId="12" xfId="0" applyFont="1" applyFill="1" applyBorder="1" applyAlignment="1">
      <alignment vertical="center" wrapText="1"/>
    </xf>
    <xf numFmtId="0" fontId="77" fillId="32" borderId="0" xfId="0" applyFont="1" applyFill="1" applyBorder="1" applyAlignment="1">
      <alignment vertical="center" wrapText="1"/>
    </xf>
    <xf numFmtId="0" fontId="78" fillId="32" borderId="17" xfId="0" applyFont="1" applyFill="1" applyBorder="1" applyAlignment="1">
      <alignment horizontal="left" vertical="center" wrapText="1"/>
    </xf>
    <xf numFmtId="0" fontId="78" fillId="32" borderId="14" xfId="0" applyFont="1" applyFill="1" applyBorder="1" applyAlignment="1">
      <alignment vertical="center" wrapText="1"/>
    </xf>
    <xf numFmtId="0" fontId="78" fillId="32" borderId="18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78" fillId="32" borderId="11" xfId="0" applyFont="1" applyFill="1" applyBorder="1" applyAlignment="1">
      <alignment horizontal="left" vertical="top" wrapText="1"/>
    </xf>
    <xf numFmtId="0" fontId="79" fillId="0" borderId="0" xfId="0" applyFont="1" applyAlignment="1">
      <alignment/>
    </xf>
    <xf numFmtId="0" fontId="80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4" fontId="79" fillId="0" borderId="0" xfId="0" applyNumberFormat="1" applyFont="1" applyFill="1" applyAlignment="1">
      <alignment/>
    </xf>
    <xf numFmtId="4" fontId="14" fillId="0" borderId="19" xfId="0" applyNumberFormat="1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78" fillId="32" borderId="19" xfId="0" applyFont="1" applyFill="1" applyBorder="1" applyAlignment="1">
      <alignment horizontal="left" vertical="center" wrapText="1"/>
    </xf>
    <xf numFmtId="4" fontId="14" fillId="32" borderId="20" xfId="0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" fontId="14" fillId="32" borderId="21" xfId="61" applyNumberFormat="1" applyFont="1" applyFill="1" applyBorder="1" applyAlignment="1">
      <alignment horizontal="center" vertical="center" wrapText="1"/>
    </xf>
    <xf numFmtId="4" fontId="14" fillId="32" borderId="17" xfId="0" applyNumberFormat="1" applyFont="1" applyFill="1" applyBorder="1" applyAlignment="1">
      <alignment horizontal="center" vertical="center" wrapText="1"/>
    </xf>
    <xf numFmtId="4" fontId="14" fillId="32" borderId="13" xfId="0" applyNumberFormat="1" applyFont="1" applyFill="1" applyBorder="1" applyAlignment="1">
      <alignment horizontal="center" vertical="center" wrapText="1"/>
    </xf>
    <xf numFmtId="4" fontId="14" fillId="32" borderId="15" xfId="0" applyNumberFormat="1" applyFont="1" applyFill="1" applyBorder="1" applyAlignment="1">
      <alignment horizontal="center" vertical="center" wrapText="1"/>
    </xf>
    <xf numFmtId="4" fontId="14" fillId="32" borderId="16" xfId="0" applyNumberFormat="1" applyFont="1" applyFill="1" applyBorder="1" applyAlignment="1">
      <alignment horizontal="center" vertical="center" wrapText="1"/>
    </xf>
    <xf numFmtId="4" fontId="81" fillId="32" borderId="11" xfId="0" applyNumberFormat="1" applyFont="1" applyFill="1" applyBorder="1" applyAlignment="1">
      <alignment horizontal="center" vertical="center" wrapText="1"/>
    </xf>
    <xf numFmtId="4" fontId="12" fillId="32" borderId="21" xfId="0" applyNumberFormat="1" applyFont="1" applyFill="1" applyBorder="1" applyAlignment="1">
      <alignment horizontal="center" vertical="center" wrapText="1"/>
    </xf>
    <xf numFmtId="4" fontId="12" fillId="32" borderId="21" xfId="0" applyNumberFormat="1" applyFont="1" applyFill="1" applyBorder="1" applyAlignment="1">
      <alignment horizontal="center" vertical="center"/>
    </xf>
    <xf numFmtId="4" fontId="12" fillId="32" borderId="11" xfId="0" applyNumberFormat="1" applyFont="1" applyFill="1" applyBorder="1" applyAlignment="1">
      <alignment horizontal="center" vertical="center" wrapText="1"/>
    </xf>
    <xf numFmtId="4" fontId="14" fillId="32" borderId="19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top" wrapText="1"/>
    </xf>
    <xf numFmtId="3" fontId="12" fillId="32" borderId="19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4" fontId="14" fillId="32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center" vertical="center" wrapText="1"/>
    </xf>
    <xf numFmtId="4" fontId="10" fillId="33" borderId="11" xfId="61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2" fillId="32" borderId="14" xfId="0" applyFont="1" applyFill="1" applyBorder="1" applyAlignment="1">
      <alignment horizontal="center" vertical="center" wrapText="1"/>
    </xf>
    <xf numFmtId="3" fontId="12" fillId="32" borderId="1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77" fillId="32" borderId="19" xfId="0" applyFont="1" applyFill="1" applyBorder="1" applyAlignment="1">
      <alignment horizontal="left" vertical="center" wrapText="1"/>
    </xf>
    <xf numFmtId="0" fontId="77" fillId="32" borderId="19" xfId="0" applyFont="1" applyFill="1" applyBorder="1" applyAlignment="1">
      <alignment horizontal="center" vertical="center" wrapText="1"/>
    </xf>
    <xf numFmtId="0" fontId="77" fillId="32" borderId="14" xfId="0" applyFont="1" applyFill="1" applyBorder="1" applyAlignment="1">
      <alignment horizontal="center" vertical="center" wrapText="1"/>
    </xf>
    <xf numFmtId="2" fontId="77" fillId="32" borderId="18" xfId="0" applyNumberFormat="1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left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2" borderId="10" xfId="61" applyNumberFormat="1" applyFont="1" applyFill="1" applyBorder="1" applyAlignment="1">
      <alignment horizontal="center" vertical="center" wrapText="1"/>
    </xf>
    <xf numFmtId="4" fontId="10" fillId="32" borderId="10" xfId="61" applyNumberFormat="1" applyFont="1" applyFill="1" applyBorder="1" applyAlignment="1">
      <alignment horizontal="center" vertical="center"/>
    </xf>
    <xf numFmtId="4" fontId="14" fillId="32" borderId="20" xfId="61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top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83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vertical="top" wrapText="1"/>
    </xf>
    <xf numFmtId="3" fontId="17" fillId="0" borderId="11" xfId="0" applyNumberFormat="1" applyFont="1" applyFill="1" applyBorder="1" applyAlignment="1">
      <alignment horizontal="center" vertical="center" wrapText="1"/>
    </xf>
    <xf numFmtId="49" fontId="83" fillId="0" borderId="11" xfId="0" applyNumberFormat="1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3" fontId="83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justify" vertical="top" wrapText="1"/>
    </xf>
    <xf numFmtId="0" fontId="17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0" fontId="17" fillId="34" borderId="11" xfId="0" applyFont="1" applyFill="1" applyBorder="1" applyAlignment="1">
      <alignment horizontal="center" vertical="center"/>
    </xf>
    <xf numFmtId="4" fontId="17" fillId="32" borderId="11" xfId="0" applyNumberFormat="1" applyFont="1" applyFill="1" applyBorder="1" applyAlignment="1">
      <alignment horizontal="right" vertical="top" wrapText="1"/>
    </xf>
    <xf numFmtId="4" fontId="17" fillId="32" borderId="11" xfId="0" applyNumberFormat="1" applyFont="1" applyFill="1" applyBorder="1" applyAlignment="1">
      <alignment horizontal="right" vertical="center" wrapText="1"/>
    </xf>
    <xf numFmtId="0" fontId="17" fillId="32" borderId="11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4" fontId="18" fillId="32" borderId="11" xfId="0" applyNumberFormat="1" applyFont="1" applyFill="1" applyBorder="1" applyAlignment="1">
      <alignment horizontal="center" vertical="center" wrapText="1"/>
    </xf>
    <xf numFmtId="4" fontId="18" fillId="32" borderId="11" xfId="0" applyNumberFormat="1" applyFont="1" applyFill="1" applyBorder="1" applyAlignment="1">
      <alignment horizontal="right" vertical="center" wrapText="1"/>
    </xf>
    <xf numFmtId="0" fontId="18" fillId="32" borderId="11" xfId="0" applyFont="1" applyFill="1" applyBorder="1" applyAlignment="1">
      <alignment vertical="center" wrapText="1"/>
    </xf>
    <xf numFmtId="0" fontId="83" fillId="32" borderId="11" xfId="0" applyFont="1" applyFill="1" applyBorder="1" applyAlignment="1">
      <alignment horizontal="center" vertical="center" wrapText="1"/>
    </xf>
    <xf numFmtId="0" fontId="84" fillId="32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7" fillId="32" borderId="11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wrapText="1"/>
    </xf>
    <xf numFmtId="0" fontId="18" fillId="32" borderId="11" xfId="61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4" fontId="83" fillId="32" borderId="11" xfId="0" applyNumberFormat="1" applyFont="1" applyFill="1" applyBorder="1" applyAlignment="1">
      <alignment horizontal="right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83" fillId="32" borderId="11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left"/>
    </xf>
    <xf numFmtId="0" fontId="17" fillId="32" borderId="11" xfId="0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horizontal="left" vertical="center" wrapText="1"/>
    </xf>
    <xf numFmtId="49" fontId="18" fillId="32" borderId="11" xfId="0" applyNumberFormat="1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top" wrapText="1"/>
    </xf>
    <xf numFmtId="4" fontId="17" fillId="32" borderId="11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32" borderId="11" xfId="0" applyFont="1" applyFill="1" applyBorder="1" applyAlignment="1">
      <alignment horizontal="center" vertical="center"/>
    </xf>
    <xf numFmtId="49" fontId="88" fillId="32" borderId="11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4" fontId="17" fillId="32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4" fontId="17" fillId="32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9" fillId="0" borderId="0" xfId="0" applyFont="1" applyAlignment="1">
      <alignment horizontal="left"/>
    </xf>
    <xf numFmtId="0" fontId="86" fillId="0" borderId="0" xfId="0" applyFont="1" applyAlignment="1">
      <alignment horizontal="left" wrapText="1"/>
    </xf>
    <xf numFmtId="0" fontId="86" fillId="0" borderId="0" xfId="0" applyFont="1" applyAlignment="1">
      <alignment wrapText="1"/>
    </xf>
    <xf numFmtId="0" fontId="86" fillId="34" borderId="0" xfId="0" applyFont="1" applyFill="1" applyAlignment="1">
      <alignment horizontal="left"/>
    </xf>
    <xf numFmtId="0" fontId="17" fillId="32" borderId="11" xfId="0" applyFont="1" applyFill="1" applyBorder="1" applyAlignment="1">
      <alignment horizontal="center" vertical="center" wrapText="1"/>
    </xf>
    <xf numFmtId="49" fontId="18" fillId="32" borderId="11" xfId="0" applyNumberFormat="1" applyFont="1" applyFill="1" applyBorder="1" applyAlignment="1">
      <alignment horizontal="center" vertical="top" wrapText="1"/>
    </xf>
    <xf numFmtId="4" fontId="22" fillId="32" borderId="11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49" fontId="18" fillId="32" borderId="11" xfId="0" applyNumberFormat="1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horizontal="center" vertical="center"/>
    </xf>
    <xf numFmtId="4" fontId="17" fillId="32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" fontId="83" fillId="0" borderId="11" xfId="0" applyNumberFormat="1" applyFont="1" applyFill="1" applyBorder="1" applyAlignment="1">
      <alignment horizontal="center" vertical="center" wrapText="1"/>
    </xf>
    <xf numFmtId="49" fontId="83" fillId="0" borderId="11" xfId="0" applyNumberFormat="1" applyFont="1" applyFill="1" applyBorder="1" applyAlignment="1">
      <alignment horizontal="center" vertical="top" wrapText="1"/>
    </xf>
    <xf numFmtId="0" fontId="83" fillId="0" borderId="11" xfId="0" applyFont="1" applyFill="1" applyBorder="1" applyAlignment="1">
      <alignment horizontal="justify" vertical="top" wrapText="1"/>
    </xf>
    <xf numFmtId="0" fontId="83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49" fontId="83" fillId="32" borderId="11" xfId="0" applyNumberFormat="1" applyFont="1" applyFill="1" applyBorder="1" applyAlignment="1">
      <alignment horizontal="center" vertical="top" wrapText="1"/>
    </xf>
    <xf numFmtId="0" fontId="83" fillId="32" borderId="11" xfId="0" applyFont="1" applyFill="1" applyBorder="1" applyAlignment="1">
      <alignment horizontal="left" vertical="center" wrapText="1"/>
    </xf>
    <xf numFmtId="0" fontId="90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57" fillId="32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17" fillId="32" borderId="11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wrapText="1"/>
    </xf>
    <xf numFmtId="0" fontId="17" fillId="32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49" fontId="83" fillId="32" borderId="11" xfId="0" applyNumberFormat="1" applyFont="1" applyFill="1" applyBorder="1" applyAlignment="1">
      <alignment horizontal="center" vertical="top" wrapText="1"/>
    </xf>
    <xf numFmtId="0" fontId="75" fillId="0" borderId="11" xfId="0" applyFont="1" applyBorder="1" applyAlignment="1">
      <alignment horizontal="center" vertical="top" wrapText="1"/>
    </xf>
    <xf numFmtId="0" fontId="83" fillId="32" borderId="11" xfId="0" applyFont="1" applyFill="1" applyBorder="1" applyAlignment="1">
      <alignment horizontal="left" vertical="center" wrapText="1"/>
    </xf>
    <xf numFmtId="0" fontId="75" fillId="0" borderId="11" xfId="0" applyFont="1" applyBorder="1" applyAlignment="1">
      <alignment horizontal="left" wrapText="1"/>
    </xf>
    <xf numFmtId="0" fontId="83" fillId="32" borderId="11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49" fontId="83" fillId="32" borderId="11" xfId="0" applyNumberFormat="1" applyFont="1" applyFill="1" applyBorder="1" applyAlignment="1">
      <alignment horizontal="center" vertical="center" wrapText="1"/>
    </xf>
    <xf numFmtId="0" fontId="75" fillId="3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left"/>
    </xf>
    <xf numFmtId="0" fontId="0" fillId="0" borderId="0" xfId="0" applyAlignment="1">
      <alignment horizontal="left"/>
    </xf>
    <xf numFmtId="4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17" fillId="32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6" fillId="0" borderId="11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justify" vertical="top" wrapText="1"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justify" vertical="top" wrapText="1"/>
    </xf>
    <xf numFmtId="49" fontId="83" fillId="0" borderId="11" xfId="0" applyNumberFormat="1" applyFont="1" applyFill="1" applyBorder="1" applyAlignment="1">
      <alignment horizontal="center" vertical="top" wrapText="1"/>
    </xf>
    <xf numFmtId="0" fontId="83" fillId="0" borderId="11" xfId="0" applyFont="1" applyFill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/>
    </xf>
    <xf numFmtId="0" fontId="83" fillId="0" borderId="11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/>
    </xf>
    <xf numFmtId="0" fontId="83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vertical="center" wrapText="1"/>
    </xf>
    <xf numFmtId="4" fontId="17" fillId="32" borderId="22" xfId="0" applyNumberFormat="1" applyFont="1" applyFill="1" applyBorder="1" applyAlignment="1">
      <alignment horizontal="center" vertical="center" wrapText="1"/>
    </xf>
    <xf numFmtId="0" fontId="46" fillId="32" borderId="12" xfId="0" applyFont="1" applyFill="1" applyBorder="1" applyAlignment="1">
      <alignment vertical="center" wrapText="1"/>
    </xf>
    <xf numFmtId="0" fontId="46" fillId="32" borderId="23" xfId="0" applyFont="1" applyFill="1" applyBorder="1" applyAlignment="1">
      <alignment vertical="center" wrapText="1"/>
    </xf>
    <xf numFmtId="0" fontId="46" fillId="32" borderId="20" xfId="0" applyFont="1" applyFill="1" applyBorder="1" applyAlignment="1">
      <alignment vertical="center" wrapText="1"/>
    </xf>
    <xf numFmtId="0" fontId="46" fillId="32" borderId="0" xfId="0" applyFont="1" applyFill="1" applyAlignment="1">
      <alignment vertical="center" wrapText="1"/>
    </xf>
    <xf numFmtId="0" fontId="46" fillId="32" borderId="24" xfId="0" applyFont="1" applyFill="1" applyBorder="1" applyAlignment="1">
      <alignment vertical="center" wrapText="1"/>
    </xf>
    <xf numFmtId="0" fontId="46" fillId="32" borderId="17" xfId="0" applyFont="1" applyFill="1" applyBorder="1" applyAlignment="1">
      <alignment vertical="center" wrapText="1"/>
    </xf>
    <xf numFmtId="0" fontId="46" fillId="32" borderId="14" xfId="0" applyFont="1" applyFill="1" applyBorder="1" applyAlignment="1">
      <alignment vertical="center" wrapText="1"/>
    </xf>
    <xf numFmtId="0" fontId="46" fillId="32" borderId="18" xfId="0" applyFont="1" applyFill="1" applyBorder="1" applyAlignment="1">
      <alignment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17" fillId="32" borderId="11" xfId="0" applyFont="1" applyFill="1" applyBorder="1" applyAlignment="1">
      <alignment horizontal="center" vertical="top" wrapText="1"/>
    </xf>
    <xf numFmtId="49" fontId="18" fillId="32" borderId="11" xfId="0" applyNumberFormat="1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wrapText="1"/>
    </xf>
    <xf numFmtId="0" fontId="19" fillId="32" borderId="11" xfId="0" applyFont="1" applyFill="1" applyBorder="1" applyAlignment="1">
      <alignment horizontal="center" vertical="top" wrapText="1"/>
    </xf>
    <xf numFmtId="4" fontId="18" fillId="32" borderId="11" xfId="0" applyNumberFormat="1" applyFont="1" applyFill="1" applyBorder="1" applyAlignment="1">
      <alignment horizontal="center" vertical="top" wrapText="1"/>
    </xf>
    <xf numFmtId="0" fontId="52" fillId="32" borderId="11" xfId="0" applyFont="1" applyFill="1" applyBorder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4" fontId="88" fillId="32" borderId="11" xfId="0" applyNumberFormat="1" applyFont="1" applyFill="1" applyBorder="1" applyAlignment="1">
      <alignment horizontal="center" vertical="top" wrapText="1"/>
    </xf>
    <xf numFmtId="0" fontId="91" fillId="32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32" borderId="11" xfId="0" applyFill="1" applyBorder="1" applyAlignment="1">
      <alignment horizontal="center" vertical="top" wrapText="1"/>
    </xf>
    <xf numFmtId="0" fontId="0" fillId="32" borderId="11" xfId="0" applyFill="1" applyBorder="1" applyAlignment="1">
      <alignment horizontal="left" wrapText="1"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84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9" fontId="88" fillId="32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6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32" borderId="12" xfId="0" applyFill="1" applyBorder="1" applyAlignment="1">
      <alignment vertical="center" wrapText="1"/>
    </xf>
    <xf numFmtId="0" fontId="0" fillId="32" borderId="23" xfId="0" applyFill="1" applyBorder="1" applyAlignment="1">
      <alignment vertical="center" wrapText="1"/>
    </xf>
    <xf numFmtId="0" fontId="0" fillId="32" borderId="20" xfId="0" applyFill="1" applyBorder="1" applyAlignment="1">
      <alignment vertical="center" wrapText="1"/>
    </xf>
    <xf numFmtId="0" fontId="0" fillId="32" borderId="0" xfId="0" applyFill="1" applyAlignment="1">
      <alignment vertical="center" wrapText="1"/>
    </xf>
    <xf numFmtId="0" fontId="0" fillId="32" borderId="24" xfId="0" applyFill="1" applyBorder="1" applyAlignment="1">
      <alignment vertical="center" wrapText="1"/>
    </xf>
    <xf numFmtId="0" fontId="0" fillId="32" borderId="17" xfId="0" applyFill="1" applyBorder="1" applyAlignment="1">
      <alignment vertical="center" wrapText="1"/>
    </xf>
    <xf numFmtId="0" fontId="0" fillId="32" borderId="14" xfId="0" applyFill="1" applyBorder="1" applyAlignment="1">
      <alignment vertical="center" wrapText="1"/>
    </xf>
    <xf numFmtId="0" fontId="0" fillId="32" borderId="18" xfId="0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6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justify" vertical="top" wrapText="1"/>
    </xf>
    <xf numFmtId="0" fontId="82" fillId="0" borderId="11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4" fontId="14" fillId="32" borderId="22" xfId="0" applyNumberFormat="1" applyFont="1" applyFill="1" applyBorder="1" applyAlignment="1">
      <alignment horizontal="center" vertical="top" wrapText="1"/>
    </xf>
    <xf numFmtId="4" fontId="14" fillId="32" borderId="12" xfId="0" applyNumberFormat="1" applyFont="1" applyFill="1" applyBorder="1" applyAlignment="1">
      <alignment horizontal="center" vertical="top" wrapText="1"/>
    </xf>
    <xf numFmtId="4" fontId="14" fillId="32" borderId="23" xfId="0" applyNumberFormat="1" applyFont="1" applyFill="1" applyBorder="1" applyAlignment="1">
      <alignment horizontal="center" vertical="top" wrapText="1"/>
    </xf>
    <xf numFmtId="4" fontId="14" fillId="32" borderId="20" xfId="0" applyNumberFormat="1" applyFont="1" applyFill="1" applyBorder="1" applyAlignment="1">
      <alignment horizontal="center" vertical="top" wrapText="1"/>
    </xf>
    <xf numFmtId="4" fontId="14" fillId="32" borderId="0" xfId="0" applyNumberFormat="1" applyFont="1" applyFill="1" applyBorder="1" applyAlignment="1">
      <alignment horizontal="center" vertical="top" wrapText="1"/>
    </xf>
    <xf numFmtId="4" fontId="14" fillId="32" borderId="24" xfId="0" applyNumberFormat="1" applyFont="1" applyFill="1" applyBorder="1" applyAlignment="1">
      <alignment horizontal="center" vertical="top" wrapText="1"/>
    </xf>
    <xf numFmtId="4" fontId="14" fillId="32" borderId="17" xfId="0" applyNumberFormat="1" applyFont="1" applyFill="1" applyBorder="1" applyAlignment="1">
      <alignment horizontal="center" vertical="top" wrapText="1"/>
    </xf>
    <xf numFmtId="4" fontId="14" fillId="32" borderId="14" xfId="0" applyNumberFormat="1" applyFont="1" applyFill="1" applyBorder="1" applyAlignment="1">
      <alignment horizontal="center" vertical="top" wrapText="1"/>
    </xf>
    <xf numFmtId="4" fontId="14" fillId="32" borderId="18" xfId="0" applyNumberFormat="1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center" vertical="center" wrapText="1"/>
    </xf>
    <xf numFmtId="3" fontId="12" fillId="32" borderId="13" xfId="0" applyNumberFormat="1" applyFont="1" applyFill="1" applyBorder="1" applyAlignment="1">
      <alignment horizontal="center" vertical="center" wrapText="1"/>
    </xf>
    <xf numFmtId="3" fontId="12" fillId="32" borderId="19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top" wrapText="1"/>
    </xf>
    <xf numFmtId="0" fontId="12" fillId="32" borderId="19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0" fillId="33" borderId="19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3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32" borderId="19" xfId="0" applyNumberFormat="1" applyFont="1" applyFill="1" applyBorder="1" applyAlignment="1">
      <alignment horizontal="center" vertical="center" wrapText="1"/>
    </xf>
    <xf numFmtId="4" fontId="15" fillId="32" borderId="10" xfId="0" applyNumberFormat="1" applyFont="1" applyFill="1" applyBorder="1" applyAlignment="1">
      <alignment horizontal="center" vertical="center" wrapText="1"/>
    </xf>
    <xf numFmtId="4" fontId="15" fillId="32" borderId="13" xfId="0" applyNumberFormat="1" applyFont="1" applyFill="1" applyBorder="1" applyAlignment="1">
      <alignment horizontal="center" vertical="center" wrapText="1"/>
    </xf>
    <xf numFmtId="4" fontId="15" fillId="32" borderId="19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4" fillId="32" borderId="19" xfId="0" applyNumberFormat="1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left" vertical="center" wrapText="1"/>
    </xf>
    <xf numFmtId="0" fontId="77" fillId="32" borderId="13" xfId="0" applyFont="1" applyFill="1" applyBorder="1" applyAlignment="1">
      <alignment horizontal="left" vertical="center" wrapText="1"/>
    </xf>
    <xf numFmtId="0" fontId="77" fillId="32" borderId="10" xfId="0" applyFont="1" applyFill="1" applyBorder="1" applyAlignment="1">
      <alignment horizontal="center" vertical="center" wrapText="1"/>
    </xf>
    <xf numFmtId="0" fontId="77" fillId="32" borderId="13" xfId="0" applyFont="1" applyFill="1" applyBorder="1" applyAlignment="1">
      <alignment horizontal="center" vertical="center" wrapText="1"/>
    </xf>
    <xf numFmtId="4" fontId="15" fillId="32" borderId="23" xfId="0" applyNumberFormat="1" applyFont="1" applyFill="1" applyBorder="1" applyAlignment="1">
      <alignment horizontal="center" vertical="center" wrapText="1"/>
    </xf>
    <xf numFmtId="4" fontId="15" fillId="32" borderId="24" xfId="0" applyNumberFormat="1" applyFont="1" applyFill="1" applyBorder="1" applyAlignment="1">
      <alignment horizontal="center" vertical="center" wrapText="1"/>
    </xf>
    <xf numFmtId="4" fontId="15" fillId="32" borderId="18" xfId="0" applyNumberFormat="1" applyFont="1" applyFill="1" applyBorder="1" applyAlignment="1">
      <alignment horizontal="center" vertical="center" wrapText="1"/>
    </xf>
    <xf numFmtId="4" fontId="12" fillId="32" borderId="10" xfId="0" applyNumberFormat="1" applyFont="1" applyFill="1" applyBorder="1" applyAlignment="1">
      <alignment horizontal="center" vertical="center" wrapText="1"/>
    </xf>
    <xf numFmtId="4" fontId="12" fillId="32" borderId="19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9" xfId="0" applyFont="1" applyFill="1" applyBorder="1" applyAlignment="1">
      <alignment horizontal="left" vertical="center" wrapText="1"/>
    </xf>
    <xf numFmtId="4" fontId="12" fillId="32" borderId="10" xfId="0" applyNumberFormat="1" applyFont="1" applyFill="1" applyBorder="1" applyAlignment="1">
      <alignment horizontal="left" vertical="center" wrapText="1"/>
    </xf>
    <xf numFmtId="4" fontId="12" fillId="32" borderId="19" xfId="0" applyNumberFormat="1" applyFont="1" applyFill="1" applyBorder="1" applyAlignment="1">
      <alignment horizontal="left" vertical="center" wrapText="1"/>
    </xf>
    <xf numFmtId="4" fontId="12" fillId="32" borderId="23" xfId="0" applyNumberFormat="1" applyFont="1" applyFill="1" applyBorder="1" applyAlignment="1">
      <alignment horizontal="center" vertical="center" wrapText="1"/>
    </xf>
    <xf numFmtId="4" fontId="12" fillId="32" borderId="18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" fontId="15" fillId="32" borderId="10" xfId="0" applyNumberFormat="1" applyFont="1" applyFill="1" applyBorder="1" applyAlignment="1">
      <alignment horizontal="left" vertical="center" wrapText="1"/>
    </xf>
    <xf numFmtId="4" fontId="15" fillId="32" borderId="13" xfId="0" applyNumberFormat="1" applyFont="1" applyFill="1" applyBorder="1" applyAlignment="1">
      <alignment horizontal="left" vertical="center" wrapText="1"/>
    </xf>
    <xf numFmtId="4" fontId="15" fillId="32" borderId="19" xfId="0" applyNumberFormat="1" applyFont="1" applyFill="1" applyBorder="1" applyAlignment="1">
      <alignment horizontal="left" vertical="center" wrapText="1"/>
    </xf>
    <xf numFmtId="49" fontId="15" fillId="32" borderId="23" xfId="0" applyNumberFormat="1" applyFont="1" applyFill="1" applyBorder="1" applyAlignment="1">
      <alignment horizontal="center" vertical="center" wrapText="1"/>
    </xf>
    <xf numFmtId="49" fontId="15" fillId="32" borderId="24" xfId="0" applyNumberFormat="1" applyFont="1" applyFill="1" applyBorder="1" applyAlignment="1">
      <alignment horizontal="center" vertical="center" wrapText="1"/>
    </xf>
    <xf numFmtId="49" fontId="15" fillId="32" borderId="18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 wrapText="1"/>
    </xf>
    <xf numFmtId="0" fontId="92" fillId="0" borderId="0" xfId="0" applyFont="1" applyAlignment="1">
      <alignment horizontal="center" vertical="center" wrapText="1"/>
    </xf>
    <xf numFmtId="0" fontId="92" fillId="32" borderId="0" xfId="0" applyFont="1" applyFill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8"/>
  <sheetViews>
    <sheetView showGridLines="0" tabSelected="1" view="pageBreakPreview" zoomScale="85" zoomScaleNormal="70" zoomScaleSheetLayoutView="85" workbookViewId="0" topLeftCell="A1">
      <selection activeCell="C65" sqref="C65:C68"/>
    </sheetView>
  </sheetViews>
  <sheetFormatPr defaultColWidth="9.140625" defaultRowHeight="15"/>
  <cols>
    <col min="1" max="1" width="9.00390625" style="0" customWidth="1"/>
    <col min="2" max="2" width="49.00390625" style="0" customWidth="1"/>
    <col min="3" max="3" width="16.421875" style="0" customWidth="1"/>
    <col min="4" max="4" width="13.00390625" style="0" customWidth="1"/>
    <col min="5" max="5" width="13.7109375" style="0" customWidth="1"/>
    <col min="6" max="6" width="17.28125" style="0" customWidth="1"/>
    <col min="7" max="8" width="0" style="0" hidden="1" customWidth="1"/>
    <col min="9" max="9" width="16.28125" style="0" customWidth="1"/>
    <col min="10" max="10" width="17.140625" style="0" customWidth="1"/>
    <col min="11" max="11" width="15.7109375" style="0" customWidth="1"/>
    <col min="12" max="12" width="39.140625" style="0" customWidth="1"/>
    <col min="13" max="13" width="9.28125" style="0" customWidth="1"/>
    <col min="14" max="14" width="0" style="0" hidden="1" customWidth="1"/>
    <col min="15" max="15" width="3.8515625" style="0" hidden="1" customWidth="1"/>
    <col min="16" max="16" width="26.421875" style="0" customWidth="1"/>
    <col min="17" max="17" width="44.57421875" style="0" customWidth="1"/>
    <col min="18" max="18" width="15.7109375" style="0" customWidth="1"/>
  </cols>
  <sheetData>
    <row r="1" spans="12:16" ht="15.75">
      <c r="L1" s="155"/>
      <c r="M1" s="212" t="s">
        <v>250</v>
      </c>
      <c r="N1" s="212"/>
      <c r="O1" s="212"/>
      <c r="P1" s="212"/>
    </row>
    <row r="2" spans="1:16" ht="15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56"/>
      <c r="M2" s="212" t="s">
        <v>268</v>
      </c>
      <c r="N2" s="212"/>
      <c r="O2" s="212"/>
      <c r="P2" s="212"/>
    </row>
    <row r="3" spans="1:16" ht="15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156"/>
      <c r="M3" s="212" t="s">
        <v>269</v>
      </c>
      <c r="N3" s="213"/>
      <c r="O3" s="213"/>
      <c r="P3" s="213"/>
    </row>
    <row r="4" spans="1:16" ht="15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156"/>
      <c r="M4" s="212" t="s">
        <v>270</v>
      </c>
      <c r="N4" s="213"/>
      <c r="O4" s="213"/>
      <c r="P4" s="213"/>
    </row>
    <row r="5" spans="1:16" ht="15.7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157"/>
      <c r="M5" s="212" t="s">
        <v>251</v>
      </c>
      <c r="N5" s="212"/>
      <c r="O5" s="212"/>
      <c r="P5" s="212"/>
    </row>
    <row r="6" spans="1:16" ht="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5">
      <c r="A7" s="209" t="s">
        <v>186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6" ht="15">
      <c r="A8" s="209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</row>
    <row r="9" spans="1:16" ht="4.5" customHeight="1">
      <c r="A9" s="20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</row>
    <row r="10" spans="1:16" ht="6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</row>
    <row r="11" spans="1:16" ht="15.75" customHeight="1">
      <c r="A11" s="211" t="s">
        <v>8</v>
      </c>
      <c r="B11" s="211" t="s">
        <v>31</v>
      </c>
      <c r="C11" s="211" t="s">
        <v>157</v>
      </c>
      <c r="D11" s="211" t="s">
        <v>158</v>
      </c>
      <c r="E11" s="211" t="s">
        <v>219</v>
      </c>
      <c r="F11" s="211" t="s">
        <v>216</v>
      </c>
      <c r="G11" s="216"/>
      <c r="H11" s="216"/>
      <c r="I11" s="216"/>
      <c r="J11" s="216"/>
      <c r="K11" s="216"/>
      <c r="L11" s="215" t="s">
        <v>217</v>
      </c>
      <c r="M11" s="215" t="s">
        <v>36</v>
      </c>
      <c r="N11" s="104"/>
      <c r="O11" s="104"/>
      <c r="P11" s="215" t="s">
        <v>218</v>
      </c>
    </row>
    <row r="12" spans="1:16" ht="15.75" customHeight="1">
      <c r="A12" s="211"/>
      <c r="B12" s="211"/>
      <c r="C12" s="211"/>
      <c r="D12" s="224"/>
      <c r="E12" s="211"/>
      <c r="F12" s="216"/>
      <c r="G12" s="216"/>
      <c r="H12" s="216"/>
      <c r="I12" s="216"/>
      <c r="J12" s="216"/>
      <c r="K12" s="216"/>
      <c r="L12" s="216"/>
      <c r="M12" s="216"/>
      <c r="N12" s="104"/>
      <c r="O12" s="104"/>
      <c r="P12" s="216"/>
    </row>
    <row r="13" spans="1:16" ht="31.5" customHeight="1">
      <c r="A13" s="211"/>
      <c r="B13" s="211"/>
      <c r="C13" s="211"/>
      <c r="D13" s="224"/>
      <c r="E13" s="211"/>
      <c r="F13" s="102" t="s">
        <v>214</v>
      </c>
      <c r="G13" s="102" t="s">
        <v>32</v>
      </c>
      <c r="H13" s="102" t="s">
        <v>33</v>
      </c>
      <c r="I13" s="102" t="s">
        <v>6</v>
      </c>
      <c r="J13" s="102" t="s">
        <v>215</v>
      </c>
      <c r="K13" s="103" t="s">
        <v>127</v>
      </c>
      <c r="L13" s="216"/>
      <c r="M13" s="216"/>
      <c r="N13" s="104">
        <v>2014</v>
      </c>
      <c r="O13" s="104">
        <v>2015</v>
      </c>
      <c r="P13" s="216"/>
    </row>
    <row r="14" spans="1:16" ht="45">
      <c r="A14" s="102" t="s">
        <v>17</v>
      </c>
      <c r="B14" s="102" t="s">
        <v>9</v>
      </c>
      <c r="C14" s="102" t="s">
        <v>11</v>
      </c>
      <c r="D14" s="102" t="s">
        <v>13</v>
      </c>
      <c r="E14" s="102" t="s">
        <v>18</v>
      </c>
      <c r="F14" s="102" t="s">
        <v>19</v>
      </c>
      <c r="G14" s="102" t="s">
        <v>18</v>
      </c>
      <c r="H14" s="102" t="s">
        <v>19</v>
      </c>
      <c r="I14" s="102" t="s">
        <v>20</v>
      </c>
      <c r="J14" s="102" t="s">
        <v>21</v>
      </c>
      <c r="K14" s="103" t="s">
        <v>24</v>
      </c>
      <c r="L14" s="102" t="s">
        <v>25</v>
      </c>
      <c r="M14" s="102" t="s">
        <v>26</v>
      </c>
      <c r="N14" s="102" t="s">
        <v>25</v>
      </c>
      <c r="O14" s="102" t="s">
        <v>26</v>
      </c>
      <c r="P14" s="102" t="s">
        <v>27</v>
      </c>
    </row>
    <row r="15" spans="1:16" ht="15">
      <c r="A15" s="220" t="s">
        <v>290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</row>
    <row r="16" spans="1:16" ht="15">
      <c r="A16" s="105" t="s">
        <v>17</v>
      </c>
      <c r="B16" s="220" t="s">
        <v>133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</row>
    <row r="17" spans="1:16" ht="18" customHeight="1">
      <c r="A17" s="221" t="s">
        <v>0</v>
      </c>
      <c r="B17" s="222" t="s">
        <v>252</v>
      </c>
      <c r="C17" s="221" t="s">
        <v>190</v>
      </c>
      <c r="D17" s="223" t="s">
        <v>187</v>
      </c>
      <c r="E17" s="137">
        <v>2021</v>
      </c>
      <c r="F17" s="106">
        <f>I17+J17+K17</f>
        <v>19745381.21</v>
      </c>
      <c r="G17" s="106" t="e">
        <f>SUM(G19:G20)</f>
        <v>#REF!</v>
      </c>
      <c r="H17" s="106" t="e">
        <f>SUM(H19:H20)</f>
        <v>#REF!</v>
      </c>
      <c r="I17" s="106">
        <f>I21+I25+I29+I45+I49+I53+I57+I61+I65</f>
        <v>19745381.21</v>
      </c>
      <c r="J17" s="106">
        <f>J21+J25+J29+J45+J49+J53+J57+J61+J65</f>
        <v>0</v>
      </c>
      <c r="K17" s="106">
        <f>K21+K25+K29+K45+K49+K53+K57+K61+K65</f>
        <v>0</v>
      </c>
      <c r="L17" s="219" t="s">
        <v>140</v>
      </c>
      <c r="M17" s="219" t="s">
        <v>160</v>
      </c>
      <c r="N17" s="107"/>
      <c r="O17" s="107"/>
      <c r="P17" s="135">
        <v>15</v>
      </c>
    </row>
    <row r="18" spans="1:16" ht="18" customHeight="1">
      <c r="A18" s="221"/>
      <c r="B18" s="222"/>
      <c r="C18" s="221"/>
      <c r="D18" s="223"/>
      <c r="E18" s="137">
        <v>2022</v>
      </c>
      <c r="F18" s="106">
        <f>I18+J18+K18</f>
        <v>35627488.65</v>
      </c>
      <c r="G18" s="106"/>
      <c r="H18" s="106"/>
      <c r="I18" s="106">
        <f>I22+I26+I30+I46+I50+I54+I58+I62+I66</f>
        <v>16518936.65</v>
      </c>
      <c r="J18" s="106">
        <f aca="true" t="shared" si="0" ref="J18:K20">J22+J26+J30+J46+J50+J54+J58+J62+J66</f>
        <v>19108552</v>
      </c>
      <c r="K18" s="106">
        <f t="shared" si="0"/>
        <v>0</v>
      </c>
      <c r="L18" s="219"/>
      <c r="M18" s="219"/>
      <c r="N18" s="107"/>
      <c r="O18" s="107"/>
      <c r="P18" s="135">
        <v>15</v>
      </c>
    </row>
    <row r="19" spans="1:16" ht="18.75" customHeight="1">
      <c r="A19" s="221"/>
      <c r="B19" s="222"/>
      <c r="C19" s="221"/>
      <c r="D19" s="224"/>
      <c r="E19" s="137">
        <v>2023</v>
      </c>
      <c r="F19" s="106">
        <f>I19+J19+K19</f>
        <v>1443503.04</v>
      </c>
      <c r="G19" s="106" t="e">
        <f>G33+#REF!+#REF!+#REF!</f>
        <v>#REF!</v>
      </c>
      <c r="H19" s="106" t="e">
        <f>H33+#REF!+#REF!+#REF!</f>
        <v>#REF!</v>
      </c>
      <c r="I19" s="106">
        <f>I23+I27+I31+I47+I51+I55+I59+I63+I67</f>
        <v>1443503.04</v>
      </c>
      <c r="J19" s="106">
        <f t="shared" si="0"/>
        <v>0</v>
      </c>
      <c r="K19" s="106">
        <f t="shared" si="0"/>
        <v>0</v>
      </c>
      <c r="L19" s="219"/>
      <c r="M19" s="219"/>
      <c r="N19" s="107"/>
      <c r="O19" s="107"/>
      <c r="P19" s="135">
        <v>15</v>
      </c>
    </row>
    <row r="20" spans="1:16" ht="16.5" customHeight="1">
      <c r="A20" s="221"/>
      <c r="B20" s="222"/>
      <c r="C20" s="221"/>
      <c r="D20" s="224"/>
      <c r="E20" s="137">
        <v>2024</v>
      </c>
      <c r="F20" s="106">
        <f>I20+J20+K20</f>
        <v>1443503.04</v>
      </c>
      <c r="G20" s="106" t="e">
        <f>G36+#REF!+#REF!</f>
        <v>#REF!</v>
      </c>
      <c r="H20" s="106" t="e">
        <f>H36+#REF!+#REF!</f>
        <v>#REF!</v>
      </c>
      <c r="I20" s="106">
        <f>I24+I28+I32+I48+I52+I56+I60+I64+I68</f>
        <v>1443503.04</v>
      </c>
      <c r="J20" s="106">
        <f t="shared" si="0"/>
        <v>0</v>
      </c>
      <c r="K20" s="106">
        <f t="shared" si="0"/>
        <v>0</v>
      </c>
      <c r="L20" s="219"/>
      <c r="M20" s="219"/>
      <c r="N20" s="107"/>
      <c r="O20" s="107"/>
      <c r="P20" s="135">
        <v>15</v>
      </c>
    </row>
    <row r="21" spans="1:17" ht="17.25" customHeight="1">
      <c r="A21" s="226" t="s">
        <v>44</v>
      </c>
      <c r="B21" s="227" t="s">
        <v>135</v>
      </c>
      <c r="C21" s="228" t="s">
        <v>207</v>
      </c>
      <c r="D21" s="223" t="s">
        <v>187</v>
      </c>
      <c r="E21" s="136">
        <v>2021</v>
      </c>
      <c r="F21" s="108">
        <f aca="true" t="shared" si="1" ref="F21:F32">I21+J21+K21</f>
        <v>1277088.89</v>
      </c>
      <c r="G21" s="108" t="e">
        <v>#REF!</v>
      </c>
      <c r="H21" s="108" t="e">
        <v>#REF!</v>
      </c>
      <c r="I21" s="108">
        <f>996866.67+680281-400058.78</f>
        <v>1277088.89</v>
      </c>
      <c r="J21" s="108">
        <v>0</v>
      </c>
      <c r="K21" s="108">
        <v>0</v>
      </c>
      <c r="L21" s="225" t="s">
        <v>260</v>
      </c>
      <c r="M21" s="214" t="s">
        <v>136</v>
      </c>
      <c r="N21" s="107"/>
      <c r="O21" s="107"/>
      <c r="P21" s="133">
        <v>9</v>
      </c>
      <c r="Q21" s="147">
        <v>27870</v>
      </c>
    </row>
    <row r="22" spans="1:16" ht="18" customHeight="1">
      <c r="A22" s="226"/>
      <c r="B22" s="227"/>
      <c r="C22" s="228"/>
      <c r="D22" s="223"/>
      <c r="E22" s="136">
        <v>2022</v>
      </c>
      <c r="F22" s="108">
        <f t="shared" si="1"/>
        <v>0</v>
      </c>
      <c r="G22" s="108"/>
      <c r="H22" s="108"/>
      <c r="I22" s="108">
        <v>0</v>
      </c>
      <c r="J22" s="108">
        <v>0</v>
      </c>
      <c r="K22" s="108">
        <v>0</v>
      </c>
      <c r="L22" s="225"/>
      <c r="M22" s="214"/>
      <c r="N22" s="107"/>
      <c r="O22" s="107"/>
      <c r="P22" s="133">
        <v>0</v>
      </c>
    </row>
    <row r="23" spans="1:16" ht="17.25" customHeight="1">
      <c r="A23" s="226"/>
      <c r="B23" s="227"/>
      <c r="C23" s="228"/>
      <c r="D23" s="224"/>
      <c r="E23" s="136">
        <v>2023</v>
      </c>
      <c r="F23" s="108">
        <f t="shared" si="1"/>
        <v>0</v>
      </c>
      <c r="G23" s="108" t="e">
        <v>#REF!</v>
      </c>
      <c r="H23" s="108" t="e">
        <v>#REF!</v>
      </c>
      <c r="I23" s="108">
        <v>0</v>
      </c>
      <c r="J23" s="108">
        <v>0</v>
      </c>
      <c r="K23" s="108">
        <v>0</v>
      </c>
      <c r="L23" s="225"/>
      <c r="M23" s="214"/>
      <c r="N23" s="107"/>
      <c r="O23" s="107"/>
      <c r="P23" s="133">
        <v>0</v>
      </c>
    </row>
    <row r="24" spans="1:16" ht="17.25" customHeight="1">
      <c r="A24" s="226"/>
      <c r="B24" s="227"/>
      <c r="C24" s="228"/>
      <c r="D24" s="224"/>
      <c r="E24" s="136">
        <v>2024</v>
      </c>
      <c r="F24" s="108">
        <f t="shared" si="1"/>
        <v>0</v>
      </c>
      <c r="G24" s="108" t="e">
        <v>#REF!</v>
      </c>
      <c r="H24" s="108" t="e">
        <v>#REF!</v>
      </c>
      <c r="I24" s="108">
        <v>0</v>
      </c>
      <c r="J24" s="108">
        <v>0</v>
      </c>
      <c r="K24" s="108">
        <v>0</v>
      </c>
      <c r="L24" s="225"/>
      <c r="M24" s="214"/>
      <c r="N24" s="107"/>
      <c r="O24" s="107"/>
      <c r="P24" s="133">
        <v>0</v>
      </c>
    </row>
    <row r="25" spans="1:17" ht="17.25" customHeight="1">
      <c r="A25" s="193" t="s">
        <v>45</v>
      </c>
      <c r="B25" s="195" t="s">
        <v>200</v>
      </c>
      <c r="C25" s="197" t="s">
        <v>199</v>
      </c>
      <c r="D25" s="199" t="s">
        <v>187</v>
      </c>
      <c r="E25" s="136">
        <v>2021</v>
      </c>
      <c r="F25" s="108">
        <f t="shared" si="1"/>
        <v>783509.2300000001</v>
      </c>
      <c r="G25" s="108"/>
      <c r="H25" s="108"/>
      <c r="I25" s="180">
        <f>1412948.6-629439.37</f>
        <v>783509.2300000001</v>
      </c>
      <c r="J25" s="108">
        <v>0</v>
      </c>
      <c r="K25" s="108">
        <v>0</v>
      </c>
      <c r="L25" s="197" t="s">
        <v>221</v>
      </c>
      <c r="M25" s="225" t="s">
        <v>136</v>
      </c>
      <c r="N25" s="107"/>
      <c r="O25" s="107"/>
      <c r="P25" s="112">
        <v>12</v>
      </c>
      <c r="Q25" s="229" t="s">
        <v>272</v>
      </c>
    </row>
    <row r="26" spans="1:17" ht="17.25" customHeight="1">
      <c r="A26" s="194"/>
      <c r="B26" s="231"/>
      <c r="C26" s="198"/>
      <c r="D26" s="198"/>
      <c r="E26" s="136">
        <v>2022</v>
      </c>
      <c r="F26" s="108">
        <f t="shared" si="1"/>
        <v>107578</v>
      </c>
      <c r="G26" s="108"/>
      <c r="H26" s="108"/>
      <c r="I26" s="108">
        <v>107578</v>
      </c>
      <c r="J26" s="108">
        <v>0</v>
      </c>
      <c r="K26" s="108">
        <v>0</v>
      </c>
      <c r="L26" s="198"/>
      <c r="M26" s="198"/>
      <c r="N26" s="107"/>
      <c r="O26" s="107"/>
      <c r="P26" s="112">
        <v>13</v>
      </c>
      <c r="Q26" s="230"/>
    </row>
    <row r="27" spans="1:17" ht="17.25" customHeight="1">
      <c r="A27" s="194"/>
      <c r="B27" s="231"/>
      <c r="C27" s="198"/>
      <c r="D27" s="198"/>
      <c r="E27" s="136">
        <v>2023</v>
      </c>
      <c r="F27" s="108">
        <f t="shared" si="1"/>
        <v>0</v>
      </c>
      <c r="G27" s="108"/>
      <c r="H27" s="108"/>
      <c r="I27" s="108">
        <v>0</v>
      </c>
      <c r="J27" s="108">
        <v>0</v>
      </c>
      <c r="K27" s="108">
        <v>0</v>
      </c>
      <c r="L27" s="198"/>
      <c r="M27" s="198"/>
      <c r="N27" s="107"/>
      <c r="O27" s="107"/>
      <c r="P27" s="112">
        <v>0</v>
      </c>
      <c r="Q27" s="230"/>
    </row>
    <row r="28" spans="1:17" ht="16.5" customHeight="1">
      <c r="A28" s="194"/>
      <c r="B28" s="231"/>
      <c r="C28" s="198"/>
      <c r="D28" s="198"/>
      <c r="E28" s="136">
        <v>2024</v>
      </c>
      <c r="F28" s="108">
        <f t="shared" si="1"/>
        <v>0</v>
      </c>
      <c r="G28" s="180"/>
      <c r="H28" s="180"/>
      <c r="I28" s="180">
        <v>0</v>
      </c>
      <c r="J28" s="180">
        <v>0</v>
      </c>
      <c r="K28" s="180">
        <v>0</v>
      </c>
      <c r="L28" s="198"/>
      <c r="M28" s="198"/>
      <c r="N28" s="180"/>
      <c r="O28" s="180"/>
      <c r="P28" s="133">
        <v>0</v>
      </c>
      <c r="Q28" s="230"/>
    </row>
    <row r="29" spans="1:17" ht="19.5" customHeight="1">
      <c r="A29" s="193" t="s">
        <v>46</v>
      </c>
      <c r="B29" s="195" t="s">
        <v>205</v>
      </c>
      <c r="C29" s="197" t="s">
        <v>199</v>
      </c>
      <c r="D29" s="199" t="s">
        <v>187</v>
      </c>
      <c r="E29" s="136">
        <v>2021</v>
      </c>
      <c r="F29" s="108">
        <f t="shared" si="1"/>
        <v>11910145.97</v>
      </c>
      <c r="G29" s="180"/>
      <c r="H29" s="180"/>
      <c r="I29" s="180">
        <f>12610472.91-700326.94</f>
        <v>11910145.97</v>
      </c>
      <c r="J29" s="180">
        <v>0</v>
      </c>
      <c r="K29" s="180">
        <v>0</v>
      </c>
      <c r="L29" s="197" t="s">
        <v>220</v>
      </c>
      <c r="M29" s="225" t="s">
        <v>136</v>
      </c>
      <c r="N29" s="180"/>
      <c r="O29" s="180"/>
      <c r="P29" s="133">
        <v>12</v>
      </c>
      <c r="Q29" s="229" t="s">
        <v>273</v>
      </c>
    </row>
    <row r="30" spans="1:17" ht="17.25" customHeight="1">
      <c r="A30" s="194"/>
      <c r="B30" s="231"/>
      <c r="C30" s="198"/>
      <c r="D30" s="198"/>
      <c r="E30" s="136">
        <v>2022</v>
      </c>
      <c r="F30" s="108">
        <f t="shared" si="1"/>
        <v>3345302</v>
      </c>
      <c r="G30" s="180"/>
      <c r="H30" s="180"/>
      <c r="I30" s="180">
        <v>3345302</v>
      </c>
      <c r="J30" s="180">
        <v>0</v>
      </c>
      <c r="K30" s="180">
        <v>0</v>
      </c>
      <c r="L30" s="198"/>
      <c r="M30" s="198"/>
      <c r="N30" s="180"/>
      <c r="O30" s="180"/>
      <c r="P30" s="133">
        <v>0</v>
      </c>
      <c r="Q30" s="230"/>
    </row>
    <row r="31" spans="1:17" ht="16.5" customHeight="1">
      <c r="A31" s="194"/>
      <c r="B31" s="231"/>
      <c r="C31" s="198"/>
      <c r="D31" s="198"/>
      <c r="E31" s="136">
        <v>2023</v>
      </c>
      <c r="F31" s="108">
        <f t="shared" si="1"/>
        <v>0</v>
      </c>
      <c r="G31" s="180"/>
      <c r="H31" s="180"/>
      <c r="I31" s="180">
        <v>0</v>
      </c>
      <c r="J31" s="180">
        <v>0</v>
      </c>
      <c r="K31" s="180">
        <v>0</v>
      </c>
      <c r="L31" s="198"/>
      <c r="M31" s="198"/>
      <c r="N31" s="180"/>
      <c r="O31" s="180"/>
      <c r="P31" s="133">
        <v>0</v>
      </c>
      <c r="Q31" s="230"/>
    </row>
    <row r="32" spans="1:17" ht="18.75" customHeight="1">
      <c r="A32" s="194"/>
      <c r="B32" s="231"/>
      <c r="C32" s="198"/>
      <c r="D32" s="198"/>
      <c r="E32" s="136">
        <v>2024</v>
      </c>
      <c r="F32" s="108">
        <f t="shared" si="1"/>
        <v>0</v>
      </c>
      <c r="G32" s="180"/>
      <c r="H32" s="180"/>
      <c r="I32" s="180">
        <v>0</v>
      </c>
      <c r="J32" s="180">
        <v>0</v>
      </c>
      <c r="K32" s="180">
        <v>0</v>
      </c>
      <c r="L32" s="198"/>
      <c r="M32" s="198"/>
      <c r="N32" s="180"/>
      <c r="O32" s="180"/>
      <c r="P32" s="133">
        <v>0</v>
      </c>
      <c r="Q32" s="230"/>
    </row>
    <row r="33" spans="1:16" ht="17.25" customHeight="1">
      <c r="A33" s="193" t="s">
        <v>197</v>
      </c>
      <c r="B33" s="195" t="s">
        <v>144</v>
      </c>
      <c r="C33" s="197" t="s">
        <v>176</v>
      </c>
      <c r="D33" s="197" t="s">
        <v>187</v>
      </c>
      <c r="E33" s="136">
        <v>2021</v>
      </c>
      <c r="F33" s="225" t="s">
        <v>148</v>
      </c>
      <c r="G33" s="198"/>
      <c r="H33" s="198"/>
      <c r="I33" s="198"/>
      <c r="J33" s="198"/>
      <c r="K33" s="198"/>
      <c r="L33" s="197" t="s">
        <v>147</v>
      </c>
      <c r="M33" s="197" t="s">
        <v>136</v>
      </c>
      <c r="N33" s="125"/>
      <c r="O33" s="125"/>
      <c r="P33" s="175">
        <v>1</v>
      </c>
    </row>
    <row r="34" spans="1:16" ht="18.75" customHeight="1">
      <c r="A34" s="193"/>
      <c r="B34" s="195"/>
      <c r="C34" s="197"/>
      <c r="D34" s="197"/>
      <c r="E34" s="136">
        <v>2022</v>
      </c>
      <c r="F34" s="198"/>
      <c r="G34" s="198"/>
      <c r="H34" s="198"/>
      <c r="I34" s="198"/>
      <c r="J34" s="198"/>
      <c r="K34" s="198"/>
      <c r="L34" s="197"/>
      <c r="M34" s="197"/>
      <c r="N34" s="125"/>
      <c r="O34" s="125"/>
      <c r="P34" s="175">
        <v>1</v>
      </c>
    </row>
    <row r="35" spans="1:16" ht="18" customHeight="1">
      <c r="A35" s="193"/>
      <c r="B35" s="195"/>
      <c r="C35" s="197"/>
      <c r="D35" s="197"/>
      <c r="E35" s="136">
        <v>2023</v>
      </c>
      <c r="F35" s="198"/>
      <c r="G35" s="198"/>
      <c r="H35" s="198"/>
      <c r="I35" s="198"/>
      <c r="J35" s="198"/>
      <c r="K35" s="198"/>
      <c r="L35" s="197"/>
      <c r="M35" s="197"/>
      <c r="N35" s="125"/>
      <c r="O35" s="125"/>
      <c r="P35" s="175">
        <v>2</v>
      </c>
    </row>
    <row r="36" spans="1:16" ht="18.75" customHeight="1">
      <c r="A36" s="193"/>
      <c r="B36" s="195"/>
      <c r="C36" s="197"/>
      <c r="D36" s="224"/>
      <c r="E36" s="136">
        <v>2024</v>
      </c>
      <c r="F36" s="198"/>
      <c r="G36" s="198"/>
      <c r="H36" s="198"/>
      <c r="I36" s="198"/>
      <c r="J36" s="198"/>
      <c r="K36" s="198"/>
      <c r="L36" s="197"/>
      <c r="M36" s="197"/>
      <c r="N36" s="125"/>
      <c r="O36" s="125"/>
      <c r="P36" s="175">
        <v>2</v>
      </c>
    </row>
    <row r="37" spans="1:16" ht="17.25" customHeight="1">
      <c r="A37" s="193" t="s">
        <v>201</v>
      </c>
      <c r="B37" s="233" t="s">
        <v>143</v>
      </c>
      <c r="C37" s="197" t="s">
        <v>189</v>
      </c>
      <c r="D37" s="197" t="s">
        <v>187</v>
      </c>
      <c r="E37" s="136">
        <v>2021</v>
      </c>
      <c r="F37" s="225" t="s">
        <v>148</v>
      </c>
      <c r="G37" s="198"/>
      <c r="H37" s="198"/>
      <c r="I37" s="198"/>
      <c r="J37" s="198"/>
      <c r="K37" s="198"/>
      <c r="L37" s="197" t="s">
        <v>235</v>
      </c>
      <c r="M37" s="197" t="s">
        <v>136</v>
      </c>
      <c r="N37" s="125"/>
      <c r="O37" s="125"/>
      <c r="P37" s="175">
        <v>1</v>
      </c>
    </row>
    <row r="38" spans="1:16" ht="16.5" customHeight="1">
      <c r="A38" s="194"/>
      <c r="B38" s="196"/>
      <c r="C38" s="198"/>
      <c r="D38" s="198"/>
      <c r="E38" s="136">
        <v>2022</v>
      </c>
      <c r="F38" s="198"/>
      <c r="G38" s="198"/>
      <c r="H38" s="198"/>
      <c r="I38" s="198"/>
      <c r="J38" s="198"/>
      <c r="K38" s="198"/>
      <c r="L38" s="198"/>
      <c r="M38" s="198"/>
      <c r="N38" s="125"/>
      <c r="O38" s="125"/>
      <c r="P38" s="175">
        <v>1</v>
      </c>
    </row>
    <row r="39" spans="1:16" ht="16.5" customHeight="1">
      <c r="A39" s="194"/>
      <c r="B39" s="196"/>
      <c r="C39" s="198"/>
      <c r="D39" s="198"/>
      <c r="E39" s="136">
        <v>2023</v>
      </c>
      <c r="F39" s="198"/>
      <c r="G39" s="198"/>
      <c r="H39" s="198"/>
      <c r="I39" s="198"/>
      <c r="J39" s="198"/>
      <c r="K39" s="198"/>
      <c r="L39" s="198"/>
      <c r="M39" s="198"/>
      <c r="N39" s="125"/>
      <c r="O39" s="125"/>
      <c r="P39" s="175">
        <v>2</v>
      </c>
    </row>
    <row r="40" spans="1:16" ht="19.5" customHeight="1">
      <c r="A40" s="194"/>
      <c r="B40" s="196"/>
      <c r="C40" s="198"/>
      <c r="D40" s="198"/>
      <c r="E40" s="136">
        <v>2024</v>
      </c>
      <c r="F40" s="198"/>
      <c r="G40" s="198"/>
      <c r="H40" s="198"/>
      <c r="I40" s="198"/>
      <c r="J40" s="198"/>
      <c r="K40" s="198"/>
      <c r="L40" s="198"/>
      <c r="M40" s="198"/>
      <c r="N40" s="175"/>
      <c r="O40" s="175"/>
      <c r="P40" s="175">
        <v>2</v>
      </c>
    </row>
    <row r="41" spans="1:16" ht="15.75" customHeight="1">
      <c r="A41" s="234" t="s">
        <v>202</v>
      </c>
      <c r="B41" s="227" t="s">
        <v>145</v>
      </c>
      <c r="C41" s="232" t="s">
        <v>132</v>
      </c>
      <c r="D41" s="228" t="s">
        <v>187</v>
      </c>
      <c r="E41" s="136">
        <v>2021</v>
      </c>
      <c r="F41" s="225" t="s">
        <v>148</v>
      </c>
      <c r="G41" s="198"/>
      <c r="H41" s="198"/>
      <c r="I41" s="198"/>
      <c r="J41" s="198"/>
      <c r="K41" s="198"/>
      <c r="L41" s="232" t="s">
        <v>146</v>
      </c>
      <c r="M41" s="232" t="s">
        <v>40</v>
      </c>
      <c r="N41" s="175"/>
      <c r="O41" s="175"/>
      <c r="P41" s="175">
        <v>3</v>
      </c>
    </row>
    <row r="42" spans="1:16" ht="14.25" customHeight="1">
      <c r="A42" s="194"/>
      <c r="B42" s="196"/>
      <c r="C42" s="198"/>
      <c r="D42" s="198"/>
      <c r="E42" s="136">
        <v>2022</v>
      </c>
      <c r="F42" s="198"/>
      <c r="G42" s="198"/>
      <c r="H42" s="198"/>
      <c r="I42" s="198"/>
      <c r="J42" s="198"/>
      <c r="K42" s="198"/>
      <c r="L42" s="198"/>
      <c r="M42" s="198"/>
      <c r="N42" s="175"/>
      <c r="O42" s="175"/>
      <c r="P42" s="175">
        <v>4</v>
      </c>
    </row>
    <row r="43" spans="1:16" ht="15" customHeight="1">
      <c r="A43" s="194"/>
      <c r="B43" s="196"/>
      <c r="C43" s="198"/>
      <c r="D43" s="198"/>
      <c r="E43" s="136">
        <v>2023</v>
      </c>
      <c r="F43" s="198"/>
      <c r="G43" s="198"/>
      <c r="H43" s="198"/>
      <c r="I43" s="198"/>
      <c r="J43" s="198"/>
      <c r="K43" s="198"/>
      <c r="L43" s="198"/>
      <c r="M43" s="198"/>
      <c r="N43" s="175"/>
      <c r="O43" s="175"/>
      <c r="P43" s="175">
        <v>5</v>
      </c>
    </row>
    <row r="44" spans="1:16" ht="14.25" customHeight="1">
      <c r="A44" s="194"/>
      <c r="B44" s="196"/>
      <c r="C44" s="198"/>
      <c r="D44" s="198"/>
      <c r="E44" s="136">
        <v>2024</v>
      </c>
      <c r="F44" s="198"/>
      <c r="G44" s="198"/>
      <c r="H44" s="198"/>
      <c r="I44" s="198"/>
      <c r="J44" s="198"/>
      <c r="K44" s="198"/>
      <c r="L44" s="198"/>
      <c r="M44" s="198"/>
      <c r="N44" s="110"/>
      <c r="O44" s="110"/>
      <c r="P44" s="110">
        <v>5</v>
      </c>
    </row>
    <row r="45" spans="1:21" ht="30.75" customHeight="1">
      <c r="A45" s="193" t="s">
        <v>203</v>
      </c>
      <c r="B45" s="195" t="s">
        <v>258</v>
      </c>
      <c r="C45" s="197" t="s">
        <v>208</v>
      </c>
      <c r="D45" s="197" t="s">
        <v>187</v>
      </c>
      <c r="E45" s="136">
        <v>2021</v>
      </c>
      <c r="F45" s="144">
        <f>I45+J45+K45</f>
        <v>3795301.12</v>
      </c>
      <c r="G45" s="181"/>
      <c r="H45" s="181"/>
      <c r="I45" s="144">
        <f>3198101.12+134333.33+255166.67+207700</f>
        <v>3795301.12</v>
      </c>
      <c r="J45" s="180">
        <v>0</v>
      </c>
      <c r="K45" s="180">
        <v>0</v>
      </c>
      <c r="L45" s="197" t="s">
        <v>262</v>
      </c>
      <c r="M45" s="197" t="s">
        <v>136</v>
      </c>
      <c r="N45" s="110"/>
      <c r="O45" s="110"/>
      <c r="P45" s="175">
        <v>9</v>
      </c>
      <c r="Q45" s="235" t="s">
        <v>244</v>
      </c>
      <c r="R45" s="147">
        <v>27820</v>
      </c>
      <c r="S45" s="218" t="s">
        <v>249</v>
      </c>
      <c r="T45" s="218"/>
      <c r="U45" s="218"/>
    </row>
    <row r="46" spans="1:21" ht="21" customHeight="1">
      <c r="A46" s="194"/>
      <c r="B46" s="196"/>
      <c r="C46" s="198"/>
      <c r="D46" s="198"/>
      <c r="E46" s="136">
        <v>2022</v>
      </c>
      <c r="F46" s="144">
        <f aca="true" t="shared" si="2" ref="F46:F51">I46+J46+K46</f>
        <v>1443503.04</v>
      </c>
      <c r="G46" s="181"/>
      <c r="H46" s="181"/>
      <c r="I46" s="144">
        <v>1443503.04</v>
      </c>
      <c r="J46" s="180">
        <v>0</v>
      </c>
      <c r="K46" s="180">
        <v>0</v>
      </c>
      <c r="L46" s="200"/>
      <c r="M46" s="198"/>
      <c r="N46" s="110"/>
      <c r="O46" s="110"/>
      <c r="P46" s="175">
        <v>12</v>
      </c>
      <c r="Q46" s="230"/>
      <c r="S46" s="218"/>
      <c r="T46" s="218"/>
      <c r="U46" s="218"/>
    </row>
    <row r="47" spans="1:21" ht="23.25" customHeight="1">
      <c r="A47" s="194"/>
      <c r="B47" s="196"/>
      <c r="C47" s="198"/>
      <c r="D47" s="198"/>
      <c r="E47" s="136">
        <v>2023</v>
      </c>
      <c r="F47" s="144">
        <f t="shared" si="2"/>
        <v>1443503.04</v>
      </c>
      <c r="G47" s="181"/>
      <c r="H47" s="181"/>
      <c r="I47" s="144">
        <v>1443503.04</v>
      </c>
      <c r="J47" s="180">
        <v>0</v>
      </c>
      <c r="K47" s="180">
        <v>0</v>
      </c>
      <c r="L47" s="200"/>
      <c r="M47" s="198"/>
      <c r="N47" s="110"/>
      <c r="O47" s="110"/>
      <c r="P47" s="175">
        <v>15</v>
      </c>
      <c r="Q47" s="230"/>
      <c r="S47" s="218"/>
      <c r="T47" s="218"/>
      <c r="U47" s="218"/>
    </row>
    <row r="48" spans="1:21" ht="21.75" customHeight="1">
      <c r="A48" s="194"/>
      <c r="B48" s="196"/>
      <c r="C48" s="198"/>
      <c r="D48" s="198"/>
      <c r="E48" s="136">
        <v>2024</v>
      </c>
      <c r="F48" s="144">
        <f t="shared" si="2"/>
        <v>1443503.04</v>
      </c>
      <c r="G48" s="180"/>
      <c r="H48" s="180"/>
      <c r="I48" s="180">
        <v>1443503.04</v>
      </c>
      <c r="J48" s="180">
        <v>0</v>
      </c>
      <c r="K48" s="180">
        <v>0</v>
      </c>
      <c r="L48" s="200"/>
      <c r="M48" s="198"/>
      <c r="N48" s="175"/>
      <c r="O48" s="175"/>
      <c r="P48" s="175">
        <v>15</v>
      </c>
      <c r="Q48" s="230"/>
      <c r="S48" s="218"/>
      <c r="T48" s="218"/>
      <c r="U48" s="218"/>
    </row>
    <row r="49" spans="1:17" ht="24" customHeight="1">
      <c r="A49" s="193" t="s">
        <v>204</v>
      </c>
      <c r="B49" s="195" t="s">
        <v>104</v>
      </c>
      <c r="C49" s="197" t="s">
        <v>190</v>
      </c>
      <c r="D49" s="199" t="s">
        <v>187</v>
      </c>
      <c r="E49" s="136">
        <v>2021</v>
      </c>
      <c r="F49" s="144">
        <f t="shared" si="2"/>
        <v>1979336</v>
      </c>
      <c r="G49" s="180"/>
      <c r="H49" s="180"/>
      <c r="I49" s="180">
        <f>1707860+271476</f>
        <v>1979336</v>
      </c>
      <c r="J49" s="180">
        <v>0</v>
      </c>
      <c r="K49" s="180">
        <v>0</v>
      </c>
      <c r="L49" s="197" t="s">
        <v>116</v>
      </c>
      <c r="M49" s="197" t="s">
        <v>37</v>
      </c>
      <c r="N49" s="175"/>
      <c r="O49" s="175"/>
      <c r="P49" s="175">
        <v>33.3</v>
      </c>
      <c r="Q49" s="230" t="s">
        <v>274</v>
      </c>
    </row>
    <row r="50" spans="1:17" ht="24" customHeight="1">
      <c r="A50" s="194"/>
      <c r="B50" s="196"/>
      <c r="C50" s="198"/>
      <c r="D50" s="198"/>
      <c r="E50" s="136">
        <v>2022</v>
      </c>
      <c r="F50" s="144">
        <f t="shared" si="2"/>
        <v>0</v>
      </c>
      <c r="G50" s="180"/>
      <c r="H50" s="180"/>
      <c r="I50" s="180">
        <v>0</v>
      </c>
      <c r="J50" s="180">
        <v>0</v>
      </c>
      <c r="K50" s="180">
        <v>0</v>
      </c>
      <c r="L50" s="198"/>
      <c r="M50" s="198"/>
      <c r="N50" s="175"/>
      <c r="O50" s="175"/>
      <c r="P50" s="175">
        <v>0</v>
      </c>
      <c r="Q50" s="230"/>
    </row>
    <row r="51" spans="1:17" ht="24" customHeight="1">
      <c r="A51" s="194"/>
      <c r="B51" s="196"/>
      <c r="C51" s="198"/>
      <c r="D51" s="198"/>
      <c r="E51" s="136">
        <v>2023</v>
      </c>
      <c r="F51" s="144">
        <f t="shared" si="2"/>
        <v>0</v>
      </c>
      <c r="G51" s="180"/>
      <c r="H51" s="180"/>
      <c r="I51" s="180">
        <v>0</v>
      </c>
      <c r="J51" s="180">
        <v>0</v>
      </c>
      <c r="K51" s="180">
        <v>0</v>
      </c>
      <c r="L51" s="198"/>
      <c r="M51" s="198"/>
      <c r="N51" s="175"/>
      <c r="O51" s="175"/>
      <c r="P51" s="175">
        <v>0</v>
      </c>
      <c r="Q51" s="230"/>
    </row>
    <row r="52" spans="1:17" ht="21.75" customHeight="1">
      <c r="A52" s="194"/>
      <c r="B52" s="196"/>
      <c r="C52" s="198"/>
      <c r="D52" s="198"/>
      <c r="E52" s="136">
        <v>2024</v>
      </c>
      <c r="F52" s="180">
        <f>SUM(I52:K52)</f>
        <v>0</v>
      </c>
      <c r="G52" s="180"/>
      <c r="H52" s="180"/>
      <c r="I52" s="180">
        <v>0</v>
      </c>
      <c r="J52" s="180">
        <v>0</v>
      </c>
      <c r="K52" s="180">
        <v>0</v>
      </c>
      <c r="L52" s="198"/>
      <c r="M52" s="198"/>
      <c r="N52" s="175"/>
      <c r="O52" s="175"/>
      <c r="P52" s="175">
        <v>0</v>
      </c>
      <c r="Q52" s="230"/>
    </row>
    <row r="53" spans="1:17" ht="21.75" customHeight="1">
      <c r="A53" s="193" t="s">
        <v>276</v>
      </c>
      <c r="B53" s="195" t="s">
        <v>291</v>
      </c>
      <c r="C53" s="197" t="s">
        <v>281</v>
      </c>
      <c r="D53" s="199" t="s">
        <v>187</v>
      </c>
      <c r="E53" s="136">
        <v>2021</v>
      </c>
      <c r="F53" s="180">
        <f aca="true" t="shared" si="3" ref="F53:F68">SUM(I53:K53)</f>
        <v>0</v>
      </c>
      <c r="G53" s="180"/>
      <c r="H53" s="180"/>
      <c r="I53" s="180">
        <v>0</v>
      </c>
      <c r="J53" s="180">
        <v>0</v>
      </c>
      <c r="K53" s="180">
        <v>0</v>
      </c>
      <c r="L53" s="197" t="s">
        <v>284</v>
      </c>
      <c r="M53" s="197" t="s">
        <v>136</v>
      </c>
      <c r="N53" s="175"/>
      <c r="O53" s="175"/>
      <c r="P53" s="175">
        <v>0</v>
      </c>
      <c r="Q53" s="167"/>
    </row>
    <row r="54" spans="1:17" ht="21.75" customHeight="1">
      <c r="A54" s="194"/>
      <c r="B54" s="196"/>
      <c r="C54" s="198"/>
      <c r="D54" s="198"/>
      <c r="E54" s="136">
        <v>2022</v>
      </c>
      <c r="F54" s="180">
        <f t="shared" si="3"/>
        <v>13972338.46</v>
      </c>
      <c r="G54" s="180"/>
      <c r="H54" s="180"/>
      <c r="I54" s="180">
        <v>4890318.46</v>
      </c>
      <c r="J54" s="180">
        <v>9082020</v>
      </c>
      <c r="K54" s="180">
        <v>0</v>
      </c>
      <c r="L54" s="200"/>
      <c r="M54" s="200"/>
      <c r="N54" s="175"/>
      <c r="O54" s="175"/>
      <c r="P54" s="175">
        <v>2</v>
      </c>
      <c r="Q54" s="167"/>
    </row>
    <row r="55" spans="1:17" ht="21.75" customHeight="1">
      <c r="A55" s="194"/>
      <c r="B55" s="196"/>
      <c r="C55" s="198"/>
      <c r="D55" s="198"/>
      <c r="E55" s="136">
        <v>2023</v>
      </c>
      <c r="F55" s="180">
        <f t="shared" si="3"/>
        <v>0</v>
      </c>
      <c r="G55" s="180"/>
      <c r="H55" s="180"/>
      <c r="I55" s="180">
        <v>0</v>
      </c>
      <c r="J55" s="180">
        <v>0</v>
      </c>
      <c r="K55" s="180">
        <v>0</v>
      </c>
      <c r="L55" s="200"/>
      <c r="M55" s="200"/>
      <c r="N55" s="175"/>
      <c r="O55" s="175"/>
      <c r="P55" s="175">
        <v>0</v>
      </c>
      <c r="Q55" s="167"/>
    </row>
    <row r="56" spans="1:17" ht="21.75" customHeight="1">
      <c r="A56" s="194"/>
      <c r="B56" s="196"/>
      <c r="C56" s="198"/>
      <c r="D56" s="198"/>
      <c r="E56" s="136">
        <v>2024</v>
      </c>
      <c r="F56" s="180">
        <f t="shared" si="3"/>
        <v>0</v>
      </c>
      <c r="G56" s="180"/>
      <c r="H56" s="180"/>
      <c r="I56" s="180">
        <v>0</v>
      </c>
      <c r="J56" s="180">
        <v>0</v>
      </c>
      <c r="K56" s="180">
        <v>0</v>
      </c>
      <c r="L56" s="200"/>
      <c r="M56" s="200"/>
      <c r="N56" s="175"/>
      <c r="O56" s="175"/>
      <c r="P56" s="175">
        <v>0</v>
      </c>
      <c r="Q56" s="167"/>
    </row>
    <row r="57" spans="1:17" ht="21.75" customHeight="1" hidden="1">
      <c r="A57" s="201" t="s">
        <v>277</v>
      </c>
      <c r="B57" s="203" t="s">
        <v>280</v>
      </c>
      <c r="C57" s="205" t="s">
        <v>281</v>
      </c>
      <c r="D57" s="207" t="s">
        <v>187</v>
      </c>
      <c r="E57" s="136">
        <v>2021</v>
      </c>
      <c r="F57" s="180">
        <f t="shared" si="3"/>
        <v>0</v>
      </c>
      <c r="G57" s="180"/>
      <c r="H57" s="180"/>
      <c r="I57" s="180">
        <v>0</v>
      </c>
      <c r="J57" s="180">
        <v>0</v>
      </c>
      <c r="K57" s="180">
        <v>0</v>
      </c>
      <c r="L57" s="205" t="s">
        <v>286</v>
      </c>
      <c r="M57" s="205" t="s">
        <v>37</v>
      </c>
      <c r="N57" s="130"/>
      <c r="O57" s="130"/>
      <c r="P57" s="130">
        <v>0</v>
      </c>
      <c r="Q57" s="167"/>
    </row>
    <row r="58" spans="1:17" ht="21.75" customHeight="1" hidden="1">
      <c r="A58" s="202"/>
      <c r="B58" s="204"/>
      <c r="C58" s="206"/>
      <c r="D58" s="206"/>
      <c r="E58" s="136">
        <v>2022</v>
      </c>
      <c r="F58" s="180">
        <f t="shared" si="3"/>
        <v>0</v>
      </c>
      <c r="G58" s="180"/>
      <c r="H58" s="180"/>
      <c r="I58" s="180">
        <v>0</v>
      </c>
      <c r="J58" s="180">
        <v>0</v>
      </c>
      <c r="K58" s="180">
        <v>0</v>
      </c>
      <c r="L58" s="208"/>
      <c r="M58" s="208"/>
      <c r="N58" s="130"/>
      <c r="O58" s="130"/>
      <c r="P58" s="130">
        <v>33.3</v>
      </c>
      <c r="Q58" s="167"/>
    </row>
    <row r="59" spans="1:17" ht="21.75" customHeight="1" hidden="1">
      <c r="A59" s="202"/>
      <c r="B59" s="204"/>
      <c r="C59" s="206"/>
      <c r="D59" s="206"/>
      <c r="E59" s="136">
        <v>2023</v>
      </c>
      <c r="F59" s="180">
        <f t="shared" si="3"/>
        <v>0</v>
      </c>
      <c r="G59" s="180"/>
      <c r="H59" s="180"/>
      <c r="I59" s="180">
        <v>0</v>
      </c>
      <c r="J59" s="180">
        <v>0</v>
      </c>
      <c r="K59" s="180">
        <v>0</v>
      </c>
      <c r="L59" s="208"/>
      <c r="M59" s="208"/>
      <c r="N59" s="130"/>
      <c r="O59" s="130"/>
      <c r="P59" s="130">
        <v>0</v>
      </c>
      <c r="Q59" s="167"/>
    </row>
    <row r="60" spans="1:17" ht="21.75" customHeight="1" hidden="1">
      <c r="A60" s="202"/>
      <c r="B60" s="204"/>
      <c r="C60" s="206"/>
      <c r="D60" s="206"/>
      <c r="E60" s="136">
        <v>2024</v>
      </c>
      <c r="F60" s="180">
        <f t="shared" si="3"/>
        <v>0</v>
      </c>
      <c r="G60" s="180"/>
      <c r="H60" s="180"/>
      <c r="I60" s="180">
        <v>0</v>
      </c>
      <c r="J60" s="180">
        <v>0</v>
      </c>
      <c r="K60" s="180">
        <v>0</v>
      </c>
      <c r="L60" s="208"/>
      <c r="M60" s="208"/>
      <c r="N60" s="130"/>
      <c r="O60" s="130"/>
      <c r="P60" s="130">
        <v>0</v>
      </c>
      <c r="Q60" s="167"/>
    </row>
    <row r="61" spans="1:17" ht="21.75" customHeight="1">
      <c r="A61" s="193" t="s">
        <v>278</v>
      </c>
      <c r="B61" s="195" t="s">
        <v>283</v>
      </c>
      <c r="C61" s="197" t="s">
        <v>190</v>
      </c>
      <c r="D61" s="199" t="s">
        <v>187</v>
      </c>
      <c r="E61" s="136">
        <v>2021</v>
      </c>
      <c r="F61" s="180">
        <f t="shared" si="3"/>
        <v>0</v>
      </c>
      <c r="G61" s="180"/>
      <c r="H61" s="180"/>
      <c r="I61" s="180">
        <v>0</v>
      </c>
      <c r="J61" s="180">
        <v>0</v>
      </c>
      <c r="K61" s="180">
        <v>0</v>
      </c>
      <c r="L61" s="197" t="s">
        <v>285</v>
      </c>
      <c r="M61" s="197" t="s">
        <v>136</v>
      </c>
      <c r="N61" s="175"/>
      <c r="O61" s="175"/>
      <c r="P61" s="175">
        <v>0</v>
      </c>
      <c r="Q61" s="167"/>
    </row>
    <row r="62" spans="1:17" ht="21.75" customHeight="1">
      <c r="A62" s="194"/>
      <c r="B62" s="196"/>
      <c r="C62" s="198"/>
      <c r="D62" s="198"/>
      <c r="E62" s="136">
        <v>2022</v>
      </c>
      <c r="F62" s="180">
        <f t="shared" si="3"/>
        <v>15425433.85</v>
      </c>
      <c r="G62" s="180"/>
      <c r="H62" s="180"/>
      <c r="I62" s="180">
        <v>5398901.85</v>
      </c>
      <c r="J62" s="180">
        <v>10026532</v>
      </c>
      <c r="K62" s="180">
        <v>0</v>
      </c>
      <c r="L62" s="200"/>
      <c r="M62" s="200"/>
      <c r="N62" s="175"/>
      <c r="O62" s="175"/>
      <c r="P62" s="175">
        <v>2</v>
      </c>
      <c r="Q62" s="167"/>
    </row>
    <row r="63" spans="1:17" ht="21.75" customHeight="1">
      <c r="A63" s="194"/>
      <c r="B63" s="196"/>
      <c r="C63" s="198"/>
      <c r="D63" s="198"/>
      <c r="E63" s="136">
        <v>2023</v>
      </c>
      <c r="F63" s="180">
        <f t="shared" si="3"/>
        <v>0</v>
      </c>
      <c r="G63" s="180"/>
      <c r="H63" s="180"/>
      <c r="I63" s="180">
        <v>0</v>
      </c>
      <c r="J63" s="180">
        <v>0</v>
      </c>
      <c r="K63" s="180">
        <v>0</v>
      </c>
      <c r="L63" s="200"/>
      <c r="M63" s="200"/>
      <c r="N63" s="175"/>
      <c r="O63" s="175"/>
      <c r="P63" s="175">
        <v>0</v>
      </c>
      <c r="Q63" s="167"/>
    </row>
    <row r="64" spans="1:17" ht="21.75" customHeight="1">
      <c r="A64" s="194"/>
      <c r="B64" s="196"/>
      <c r="C64" s="198"/>
      <c r="D64" s="198"/>
      <c r="E64" s="136">
        <v>2024</v>
      </c>
      <c r="F64" s="180">
        <f t="shared" si="3"/>
        <v>0</v>
      </c>
      <c r="G64" s="180"/>
      <c r="H64" s="180"/>
      <c r="I64" s="180">
        <v>0</v>
      </c>
      <c r="J64" s="180">
        <v>0</v>
      </c>
      <c r="K64" s="180">
        <v>0</v>
      </c>
      <c r="L64" s="200"/>
      <c r="M64" s="200"/>
      <c r="N64" s="175"/>
      <c r="O64" s="175"/>
      <c r="P64" s="175">
        <v>0</v>
      </c>
      <c r="Q64" s="167"/>
    </row>
    <row r="65" spans="1:17" ht="36.75" customHeight="1">
      <c r="A65" s="193" t="s">
        <v>279</v>
      </c>
      <c r="B65" s="195" t="s">
        <v>293</v>
      </c>
      <c r="C65" s="197" t="s">
        <v>294</v>
      </c>
      <c r="D65" s="199" t="s">
        <v>187</v>
      </c>
      <c r="E65" s="136">
        <v>2021</v>
      </c>
      <c r="F65" s="180">
        <f t="shared" si="3"/>
        <v>0</v>
      </c>
      <c r="G65" s="180"/>
      <c r="H65" s="180"/>
      <c r="I65" s="180">
        <v>0</v>
      </c>
      <c r="J65" s="180">
        <v>0</v>
      </c>
      <c r="K65" s="180">
        <v>0</v>
      </c>
      <c r="L65" s="197" t="s">
        <v>295</v>
      </c>
      <c r="M65" s="197" t="s">
        <v>136</v>
      </c>
      <c r="N65" s="175"/>
      <c r="O65" s="175"/>
      <c r="P65" s="175">
        <v>0</v>
      </c>
      <c r="Q65" s="167"/>
    </row>
    <row r="66" spans="1:17" ht="26.25" customHeight="1">
      <c r="A66" s="194"/>
      <c r="B66" s="196"/>
      <c r="C66" s="198"/>
      <c r="D66" s="198"/>
      <c r="E66" s="136">
        <v>2022</v>
      </c>
      <c r="F66" s="180">
        <f t="shared" si="3"/>
        <v>1333333.3</v>
      </c>
      <c r="G66" s="180"/>
      <c r="H66" s="180"/>
      <c r="I66" s="180">
        <v>1333333.3</v>
      </c>
      <c r="J66" s="180">
        <v>0</v>
      </c>
      <c r="K66" s="180">
        <v>0</v>
      </c>
      <c r="L66" s="200"/>
      <c r="M66" s="200"/>
      <c r="N66" s="175"/>
      <c r="O66" s="175"/>
      <c r="P66" s="175">
        <v>1</v>
      </c>
      <c r="Q66" s="167" t="s">
        <v>296</v>
      </c>
    </row>
    <row r="67" spans="1:17" ht="29.25" customHeight="1">
      <c r="A67" s="194"/>
      <c r="B67" s="196"/>
      <c r="C67" s="198"/>
      <c r="D67" s="198"/>
      <c r="E67" s="136">
        <v>2023</v>
      </c>
      <c r="F67" s="180">
        <f t="shared" si="3"/>
        <v>0</v>
      </c>
      <c r="G67" s="180"/>
      <c r="H67" s="180"/>
      <c r="I67" s="180">
        <v>0</v>
      </c>
      <c r="J67" s="180">
        <v>0</v>
      </c>
      <c r="K67" s="180">
        <v>0</v>
      </c>
      <c r="L67" s="200"/>
      <c r="M67" s="200"/>
      <c r="N67" s="175"/>
      <c r="O67" s="175"/>
      <c r="P67" s="175">
        <v>0</v>
      </c>
      <c r="Q67" s="167"/>
    </row>
    <row r="68" spans="1:17" ht="29.25" customHeight="1">
      <c r="A68" s="194"/>
      <c r="B68" s="196"/>
      <c r="C68" s="198"/>
      <c r="D68" s="198"/>
      <c r="E68" s="136">
        <v>2024</v>
      </c>
      <c r="F68" s="180">
        <f t="shared" si="3"/>
        <v>0</v>
      </c>
      <c r="G68" s="180"/>
      <c r="H68" s="180"/>
      <c r="I68" s="180">
        <v>0</v>
      </c>
      <c r="J68" s="180">
        <v>0</v>
      </c>
      <c r="K68" s="180">
        <v>0</v>
      </c>
      <c r="L68" s="200"/>
      <c r="M68" s="200"/>
      <c r="N68" s="175"/>
      <c r="O68" s="175"/>
      <c r="P68" s="175">
        <v>0</v>
      </c>
      <c r="Q68" s="167"/>
    </row>
    <row r="69" spans="1:16" ht="25.5" customHeight="1">
      <c r="A69" s="236" t="s">
        <v>134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</row>
    <row r="70" spans="1:16" ht="24" customHeight="1">
      <c r="A70" s="220" t="s">
        <v>10</v>
      </c>
      <c r="B70" s="222" t="s">
        <v>253</v>
      </c>
      <c r="C70" s="223" t="s">
        <v>171</v>
      </c>
      <c r="D70" s="228" t="s">
        <v>187</v>
      </c>
      <c r="E70" s="137">
        <v>2021</v>
      </c>
      <c r="F70" s="106">
        <f aca="true" t="shared" si="4" ref="F70:F79">I70+J70+K70</f>
        <v>150300</v>
      </c>
      <c r="G70" s="106" t="e">
        <f>SUM(G71:G73)</f>
        <v>#REF!</v>
      </c>
      <c r="H70" s="106" t="e">
        <f>SUM(H71:H73)</f>
        <v>#REF!</v>
      </c>
      <c r="I70" s="106">
        <f>I74+I88</f>
        <v>150300</v>
      </c>
      <c r="J70" s="106">
        <f>J74+J88</f>
        <v>0</v>
      </c>
      <c r="K70" s="106">
        <f>K74+K88</f>
        <v>0</v>
      </c>
      <c r="L70" s="237" t="s">
        <v>180</v>
      </c>
      <c r="M70" s="219" t="s">
        <v>40</v>
      </c>
      <c r="N70" s="111"/>
      <c r="O70" s="111"/>
      <c r="P70" s="138">
        <v>21</v>
      </c>
    </row>
    <row r="71" spans="1:16" ht="20.25" customHeight="1">
      <c r="A71" s="220"/>
      <c r="B71" s="222"/>
      <c r="C71" s="223"/>
      <c r="D71" s="224"/>
      <c r="E71" s="137">
        <v>2022</v>
      </c>
      <c r="F71" s="106">
        <f t="shared" si="4"/>
        <v>234581.32999999996</v>
      </c>
      <c r="G71" s="106" t="e">
        <f>G87+G153+#REF!+#REF!</f>
        <v>#REF!</v>
      </c>
      <c r="H71" s="106" t="e">
        <f>H87+H153+#REF!+#REF!</f>
        <v>#REF!</v>
      </c>
      <c r="I71" s="106">
        <f aca="true" t="shared" si="5" ref="I71:K73">I75+I89</f>
        <v>234581.32999999996</v>
      </c>
      <c r="J71" s="106">
        <f t="shared" si="5"/>
        <v>0</v>
      </c>
      <c r="K71" s="106">
        <f t="shared" si="5"/>
        <v>0</v>
      </c>
      <c r="L71" s="237"/>
      <c r="M71" s="219"/>
      <c r="N71" s="111"/>
      <c r="O71" s="111"/>
      <c r="P71" s="138">
        <v>23</v>
      </c>
    </row>
    <row r="72" spans="1:16" ht="24.75" customHeight="1">
      <c r="A72" s="220"/>
      <c r="B72" s="222"/>
      <c r="C72" s="223"/>
      <c r="D72" s="224"/>
      <c r="E72" s="137">
        <v>2023</v>
      </c>
      <c r="F72" s="106">
        <f t="shared" si="4"/>
        <v>472575.22</v>
      </c>
      <c r="G72" s="106"/>
      <c r="H72" s="106"/>
      <c r="I72" s="106">
        <f t="shared" si="5"/>
        <v>472575.22</v>
      </c>
      <c r="J72" s="106">
        <f t="shared" si="5"/>
        <v>0</v>
      </c>
      <c r="K72" s="106">
        <f t="shared" si="5"/>
        <v>0</v>
      </c>
      <c r="L72" s="237"/>
      <c r="M72" s="219"/>
      <c r="N72" s="111"/>
      <c r="O72" s="111"/>
      <c r="P72" s="138">
        <v>24</v>
      </c>
    </row>
    <row r="73" spans="1:18" ht="21.75" customHeight="1">
      <c r="A73" s="220"/>
      <c r="B73" s="222"/>
      <c r="C73" s="223"/>
      <c r="D73" s="224"/>
      <c r="E73" s="137">
        <v>2024</v>
      </c>
      <c r="F73" s="106">
        <f t="shared" si="4"/>
        <v>472575.22</v>
      </c>
      <c r="G73" s="106" t="e">
        <f>#REF!+#REF!+G155+#REF!</f>
        <v>#REF!</v>
      </c>
      <c r="H73" s="106" t="e">
        <f>#REF!+#REF!+H155+#REF!</f>
        <v>#REF!</v>
      </c>
      <c r="I73" s="106">
        <f t="shared" si="5"/>
        <v>472575.22</v>
      </c>
      <c r="J73" s="106">
        <f t="shared" si="5"/>
        <v>0</v>
      </c>
      <c r="K73" s="106">
        <f t="shared" si="5"/>
        <v>0</v>
      </c>
      <c r="L73" s="237"/>
      <c r="M73" s="219"/>
      <c r="N73" s="111"/>
      <c r="O73" s="111"/>
      <c r="P73" s="138">
        <v>24</v>
      </c>
      <c r="Q73" s="100"/>
      <c r="R73" s="100"/>
    </row>
    <row r="74" spans="1:18" ht="27.75" customHeight="1">
      <c r="A74" s="226" t="s">
        <v>105</v>
      </c>
      <c r="B74" s="239" t="s">
        <v>161</v>
      </c>
      <c r="C74" s="228" t="s">
        <v>126</v>
      </c>
      <c r="D74" s="228" t="s">
        <v>166</v>
      </c>
      <c r="E74" s="136">
        <v>2021</v>
      </c>
      <c r="F74" s="108">
        <f t="shared" si="4"/>
        <v>150300</v>
      </c>
      <c r="G74" s="108"/>
      <c r="H74" s="108"/>
      <c r="I74" s="108">
        <f>223761.98-73461.98</f>
        <v>150300</v>
      </c>
      <c r="J74" s="108">
        <v>0</v>
      </c>
      <c r="K74" s="108">
        <v>0</v>
      </c>
      <c r="L74" s="214" t="s">
        <v>118</v>
      </c>
      <c r="M74" s="214" t="s">
        <v>40</v>
      </c>
      <c r="N74" s="111"/>
      <c r="O74" s="111"/>
      <c r="P74" s="139">
        <v>18</v>
      </c>
      <c r="Q74" s="168">
        <v>27900</v>
      </c>
      <c r="R74" s="100"/>
    </row>
    <row r="75" spans="1:18" ht="26.25" customHeight="1">
      <c r="A75" s="194"/>
      <c r="B75" s="240"/>
      <c r="C75" s="198"/>
      <c r="D75" s="198"/>
      <c r="E75" s="136">
        <v>2022</v>
      </c>
      <c r="F75" s="108">
        <f t="shared" si="4"/>
        <v>234581.32999999996</v>
      </c>
      <c r="G75" s="108"/>
      <c r="H75" s="108"/>
      <c r="I75" s="108">
        <f>472575.22-237993.89</f>
        <v>234581.32999999996</v>
      </c>
      <c r="J75" s="108">
        <v>0</v>
      </c>
      <c r="K75" s="108">
        <v>0</v>
      </c>
      <c r="L75" s="241"/>
      <c r="M75" s="198"/>
      <c r="N75" s="111"/>
      <c r="O75" s="111"/>
      <c r="P75" s="139">
        <v>19</v>
      </c>
      <c r="Q75" s="100"/>
      <c r="R75" s="100"/>
    </row>
    <row r="76" spans="1:18" ht="25.5" customHeight="1">
      <c r="A76" s="194"/>
      <c r="B76" s="240"/>
      <c r="C76" s="198"/>
      <c r="D76" s="198"/>
      <c r="E76" s="136">
        <v>2023</v>
      </c>
      <c r="F76" s="108">
        <f t="shared" si="4"/>
        <v>472575.22</v>
      </c>
      <c r="G76" s="108"/>
      <c r="H76" s="108"/>
      <c r="I76" s="108">
        <v>472575.22</v>
      </c>
      <c r="J76" s="108">
        <v>0</v>
      </c>
      <c r="K76" s="108">
        <v>0</v>
      </c>
      <c r="L76" s="241"/>
      <c r="M76" s="198"/>
      <c r="N76" s="111"/>
      <c r="O76" s="111"/>
      <c r="P76" s="139">
        <v>20</v>
      </c>
      <c r="Q76" s="100"/>
      <c r="R76" s="100"/>
    </row>
    <row r="77" spans="1:16" ht="32.25" customHeight="1">
      <c r="A77" s="194"/>
      <c r="B77" s="240"/>
      <c r="C77" s="198"/>
      <c r="D77" s="198"/>
      <c r="E77" s="136">
        <v>2024</v>
      </c>
      <c r="F77" s="108">
        <f t="shared" si="4"/>
        <v>472575.22</v>
      </c>
      <c r="G77" s="108"/>
      <c r="H77" s="108"/>
      <c r="I77" s="108">
        <v>472575.22</v>
      </c>
      <c r="J77" s="108">
        <v>0</v>
      </c>
      <c r="K77" s="108">
        <v>0</v>
      </c>
      <c r="L77" s="241"/>
      <c r="M77" s="198"/>
      <c r="N77" s="108"/>
      <c r="O77" s="108"/>
      <c r="P77" s="112">
        <v>20</v>
      </c>
    </row>
    <row r="78" spans="1:16" ht="41.25" customHeight="1" hidden="1">
      <c r="A78" s="113" t="s">
        <v>106</v>
      </c>
      <c r="B78" s="114" t="s">
        <v>131</v>
      </c>
      <c r="C78" s="113" t="s">
        <v>129</v>
      </c>
      <c r="D78" s="113"/>
      <c r="E78" s="109" t="s">
        <v>6</v>
      </c>
      <c r="F78" s="109">
        <f t="shared" si="4"/>
        <v>0</v>
      </c>
      <c r="G78" s="109"/>
      <c r="H78" s="109"/>
      <c r="I78" s="109">
        <v>0</v>
      </c>
      <c r="J78" s="109">
        <v>0</v>
      </c>
      <c r="K78" s="109">
        <v>0</v>
      </c>
      <c r="L78" s="109" t="s">
        <v>130</v>
      </c>
      <c r="M78" s="109" t="s">
        <v>40</v>
      </c>
      <c r="N78" s="109"/>
      <c r="O78" s="109"/>
      <c r="P78" s="115">
        <v>0</v>
      </c>
    </row>
    <row r="79" spans="1:16" ht="10.5" customHeight="1" hidden="1">
      <c r="A79" s="183" t="s">
        <v>106</v>
      </c>
      <c r="B79" s="184" t="s">
        <v>162</v>
      </c>
      <c r="C79" s="113" t="s">
        <v>125</v>
      </c>
      <c r="D79" s="113" t="s">
        <v>173</v>
      </c>
      <c r="E79" s="109" t="s">
        <v>6</v>
      </c>
      <c r="F79" s="109">
        <f t="shared" si="4"/>
        <v>0</v>
      </c>
      <c r="G79" s="109"/>
      <c r="H79" s="109"/>
      <c r="I79" s="109">
        <v>0</v>
      </c>
      <c r="J79" s="109">
        <v>0</v>
      </c>
      <c r="K79" s="109">
        <v>0</v>
      </c>
      <c r="L79" s="109" t="s">
        <v>179</v>
      </c>
      <c r="M79" s="185" t="s">
        <v>40</v>
      </c>
      <c r="N79" s="186"/>
      <c r="O79" s="186"/>
      <c r="P79" s="185">
        <v>4</v>
      </c>
    </row>
    <row r="80" spans="1:16" ht="27.75" customHeight="1">
      <c r="A80" s="226" t="s">
        <v>106</v>
      </c>
      <c r="B80" s="239" t="s">
        <v>120</v>
      </c>
      <c r="C80" s="228" t="s">
        <v>129</v>
      </c>
      <c r="D80" s="228" t="s">
        <v>187</v>
      </c>
      <c r="E80" s="136">
        <v>2021</v>
      </c>
      <c r="F80" s="232" t="s">
        <v>148</v>
      </c>
      <c r="G80" s="238"/>
      <c r="H80" s="238"/>
      <c r="I80" s="238"/>
      <c r="J80" s="238"/>
      <c r="K80" s="238"/>
      <c r="L80" s="214" t="s">
        <v>223</v>
      </c>
      <c r="M80" s="232" t="s">
        <v>37</v>
      </c>
      <c r="N80" s="141"/>
      <c r="O80" s="141"/>
      <c r="P80" s="118">
        <v>100</v>
      </c>
    </row>
    <row r="81" spans="1:16" ht="23.25" customHeight="1">
      <c r="A81" s="194"/>
      <c r="B81" s="245"/>
      <c r="C81" s="198"/>
      <c r="D81" s="198"/>
      <c r="E81" s="136">
        <v>2022</v>
      </c>
      <c r="F81" s="238"/>
      <c r="G81" s="238"/>
      <c r="H81" s="238"/>
      <c r="I81" s="238"/>
      <c r="J81" s="238"/>
      <c r="K81" s="238"/>
      <c r="L81" s="198"/>
      <c r="M81" s="242"/>
      <c r="N81" s="141"/>
      <c r="O81" s="141"/>
      <c r="P81" s="118">
        <v>100</v>
      </c>
    </row>
    <row r="82" spans="1:16" ht="22.5" customHeight="1">
      <c r="A82" s="194"/>
      <c r="B82" s="245"/>
      <c r="C82" s="198"/>
      <c r="D82" s="198"/>
      <c r="E82" s="136">
        <v>2023</v>
      </c>
      <c r="F82" s="238"/>
      <c r="G82" s="238"/>
      <c r="H82" s="238"/>
      <c r="I82" s="238"/>
      <c r="J82" s="238"/>
      <c r="K82" s="238"/>
      <c r="L82" s="198"/>
      <c r="M82" s="242"/>
      <c r="N82" s="141"/>
      <c r="O82" s="141"/>
      <c r="P82" s="118">
        <v>100</v>
      </c>
    </row>
    <row r="83" spans="1:16" ht="24.75" customHeight="1">
      <c r="A83" s="194"/>
      <c r="B83" s="245"/>
      <c r="C83" s="198"/>
      <c r="D83" s="198"/>
      <c r="E83" s="136">
        <v>2024</v>
      </c>
      <c r="F83" s="238"/>
      <c r="G83" s="238"/>
      <c r="H83" s="238"/>
      <c r="I83" s="238"/>
      <c r="J83" s="238"/>
      <c r="K83" s="238"/>
      <c r="L83" s="198"/>
      <c r="M83" s="242"/>
      <c r="N83" s="110">
        <v>100</v>
      </c>
      <c r="O83" s="110">
        <v>100</v>
      </c>
      <c r="P83" s="110">
        <v>100</v>
      </c>
    </row>
    <row r="84" spans="1:16" ht="24.75" customHeight="1">
      <c r="A84" s="226" t="s">
        <v>107</v>
      </c>
      <c r="B84" s="243" t="s">
        <v>261</v>
      </c>
      <c r="C84" s="232" t="s">
        <v>171</v>
      </c>
      <c r="D84" s="228" t="s">
        <v>187</v>
      </c>
      <c r="E84" s="136">
        <v>2021</v>
      </c>
      <c r="F84" s="214" t="s">
        <v>148</v>
      </c>
      <c r="G84" s="198"/>
      <c r="H84" s="198"/>
      <c r="I84" s="198"/>
      <c r="J84" s="198"/>
      <c r="K84" s="198"/>
      <c r="L84" s="232" t="s">
        <v>119</v>
      </c>
      <c r="M84" s="232" t="s">
        <v>40</v>
      </c>
      <c r="N84" s="110"/>
      <c r="O84" s="110"/>
      <c r="P84" s="110">
        <v>50</v>
      </c>
    </row>
    <row r="85" spans="1:16" ht="24.75" customHeight="1">
      <c r="A85" s="194"/>
      <c r="B85" s="244"/>
      <c r="C85" s="198"/>
      <c r="D85" s="198"/>
      <c r="E85" s="136">
        <v>2022</v>
      </c>
      <c r="F85" s="198"/>
      <c r="G85" s="198"/>
      <c r="H85" s="198"/>
      <c r="I85" s="198"/>
      <c r="J85" s="198"/>
      <c r="K85" s="198"/>
      <c r="L85" s="198"/>
      <c r="M85" s="242"/>
      <c r="N85" s="110"/>
      <c r="O85" s="110"/>
      <c r="P85" s="110">
        <v>50</v>
      </c>
    </row>
    <row r="86" spans="1:16" ht="24.75" customHeight="1">
      <c r="A86" s="194"/>
      <c r="B86" s="244"/>
      <c r="C86" s="198"/>
      <c r="D86" s="198"/>
      <c r="E86" s="136">
        <v>2023</v>
      </c>
      <c r="F86" s="198"/>
      <c r="G86" s="198"/>
      <c r="H86" s="198"/>
      <c r="I86" s="198"/>
      <c r="J86" s="198"/>
      <c r="K86" s="198"/>
      <c r="L86" s="198"/>
      <c r="M86" s="242"/>
      <c r="N86" s="110"/>
      <c r="O86" s="110"/>
      <c r="P86" s="110">
        <v>50</v>
      </c>
    </row>
    <row r="87" spans="1:16" ht="31.5" customHeight="1">
      <c r="A87" s="194"/>
      <c r="B87" s="244"/>
      <c r="C87" s="198"/>
      <c r="D87" s="198"/>
      <c r="E87" s="136">
        <v>2024</v>
      </c>
      <c r="F87" s="198"/>
      <c r="G87" s="198"/>
      <c r="H87" s="198"/>
      <c r="I87" s="198"/>
      <c r="J87" s="198"/>
      <c r="K87" s="198"/>
      <c r="L87" s="198"/>
      <c r="M87" s="242"/>
      <c r="N87" s="110">
        <v>2954</v>
      </c>
      <c r="O87" s="110">
        <v>2952</v>
      </c>
      <c r="P87" s="110">
        <v>50</v>
      </c>
    </row>
    <row r="88" spans="1:16" ht="27" customHeight="1" hidden="1">
      <c r="A88" s="246" t="s">
        <v>174</v>
      </c>
      <c r="B88" s="247" t="s">
        <v>175</v>
      </c>
      <c r="C88" s="249" t="s">
        <v>171</v>
      </c>
      <c r="D88" s="249" t="s">
        <v>177</v>
      </c>
      <c r="E88" s="182">
        <v>2021</v>
      </c>
      <c r="F88" s="109">
        <f>I88+J88+K88</f>
        <v>0</v>
      </c>
      <c r="G88" s="109">
        <v>0</v>
      </c>
      <c r="H88" s="109">
        <v>0</v>
      </c>
      <c r="I88" s="109">
        <f>344958.13-344958.13</f>
        <v>0</v>
      </c>
      <c r="J88" s="109">
        <v>0</v>
      </c>
      <c r="K88" s="109">
        <v>0</v>
      </c>
      <c r="L88" s="249" t="s">
        <v>178</v>
      </c>
      <c r="M88" s="251" t="s">
        <v>40</v>
      </c>
      <c r="N88" s="140"/>
      <c r="O88" s="140"/>
      <c r="P88" s="185">
        <v>600</v>
      </c>
    </row>
    <row r="89" spans="1:16" ht="26.25" customHeight="1" hidden="1">
      <c r="A89" s="246"/>
      <c r="B89" s="248"/>
      <c r="C89" s="249"/>
      <c r="D89" s="250"/>
      <c r="E89" s="182">
        <v>2022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250"/>
      <c r="M89" s="250"/>
      <c r="N89" s="140"/>
      <c r="O89" s="140"/>
      <c r="P89" s="185">
        <v>0</v>
      </c>
    </row>
    <row r="90" spans="1:16" ht="27" customHeight="1" hidden="1">
      <c r="A90" s="246"/>
      <c r="B90" s="248"/>
      <c r="C90" s="249"/>
      <c r="D90" s="250"/>
      <c r="E90" s="182">
        <v>2023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250"/>
      <c r="M90" s="250"/>
      <c r="N90" s="140"/>
      <c r="O90" s="140"/>
      <c r="P90" s="185">
        <v>0</v>
      </c>
    </row>
    <row r="91" spans="1:16" ht="27.75" customHeight="1" hidden="1">
      <c r="A91" s="246"/>
      <c r="B91" s="248"/>
      <c r="C91" s="249"/>
      <c r="D91" s="250"/>
      <c r="E91" s="182">
        <v>2024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250"/>
      <c r="M91" s="250"/>
      <c r="N91" s="185"/>
      <c r="O91" s="185"/>
      <c r="P91" s="185">
        <v>0</v>
      </c>
    </row>
    <row r="92" spans="1:16" ht="16.5" customHeight="1">
      <c r="A92" s="226" t="s">
        <v>193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</row>
    <row r="93" spans="1:16" ht="17.25" customHeight="1">
      <c r="A93" s="221" t="s">
        <v>12</v>
      </c>
      <c r="B93" s="222" t="s">
        <v>254</v>
      </c>
      <c r="C93" s="222" t="s">
        <v>172</v>
      </c>
      <c r="D93" s="222" t="s">
        <v>187</v>
      </c>
      <c r="E93" s="137">
        <v>2021</v>
      </c>
      <c r="F93" s="219" t="s">
        <v>148</v>
      </c>
      <c r="G93" s="252"/>
      <c r="H93" s="252"/>
      <c r="I93" s="252"/>
      <c r="J93" s="252"/>
      <c r="K93" s="252"/>
      <c r="L93" s="222" t="s">
        <v>137</v>
      </c>
      <c r="M93" s="222" t="s">
        <v>136</v>
      </c>
      <c r="N93" s="120"/>
      <c r="O93" s="120"/>
      <c r="P93" s="119">
        <v>2</v>
      </c>
    </row>
    <row r="94" spans="1:16" ht="21" customHeight="1">
      <c r="A94" s="194"/>
      <c r="B94" s="198"/>
      <c r="C94" s="198"/>
      <c r="D94" s="198"/>
      <c r="E94" s="137">
        <v>2022</v>
      </c>
      <c r="F94" s="252"/>
      <c r="G94" s="252"/>
      <c r="H94" s="252"/>
      <c r="I94" s="252"/>
      <c r="J94" s="252"/>
      <c r="K94" s="252"/>
      <c r="L94" s="198"/>
      <c r="M94" s="198"/>
      <c r="N94" s="120"/>
      <c r="O94" s="120"/>
      <c r="P94" s="119">
        <v>2</v>
      </c>
    </row>
    <row r="95" spans="1:16" ht="20.25" customHeight="1">
      <c r="A95" s="194"/>
      <c r="B95" s="198"/>
      <c r="C95" s="198"/>
      <c r="D95" s="198"/>
      <c r="E95" s="137">
        <v>2023</v>
      </c>
      <c r="F95" s="252"/>
      <c r="G95" s="252"/>
      <c r="H95" s="252"/>
      <c r="I95" s="252"/>
      <c r="J95" s="252"/>
      <c r="K95" s="252"/>
      <c r="L95" s="198"/>
      <c r="M95" s="198"/>
      <c r="N95" s="120"/>
      <c r="O95" s="120"/>
      <c r="P95" s="119">
        <v>2</v>
      </c>
    </row>
    <row r="96" spans="1:16" ht="24.75" customHeight="1">
      <c r="A96" s="194"/>
      <c r="B96" s="198"/>
      <c r="C96" s="198"/>
      <c r="D96" s="198"/>
      <c r="E96" s="137">
        <v>2024</v>
      </c>
      <c r="F96" s="252"/>
      <c r="G96" s="252"/>
      <c r="H96" s="252"/>
      <c r="I96" s="252"/>
      <c r="J96" s="252"/>
      <c r="K96" s="252"/>
      <c r="L96" s="198"/>
      <c r="M96" s="198"/>
      <c r="N96" s="120"/>
      <c r="O96" s="120"/>
      <c r="P96" s="119">
        <v>2</v>
      </c>
    </row>
    <row r="97" spans="1:16" ht="23.25" customHeight="1">
      <c r="A97" s="254" t="s">
        <v>149</v>
      </c>
      <c r="B97" s="256" t="s">
        <v>150</v>
      </c>
      <c r="C97" s="232" t="s">
        <v>125</v>
      </c>
      <c r="D97" s="232" t="s">
        <v>187</v>
      </c>
      <c r="E97" s="136">
        <v>2021</v>
      </c>
      <c r="F97" s="214" t="s">
        <v>148</v>
      </c>
      <c r="G97" s="198"/>
      <c r="H97" s="198"/>
      <c r="I97" s="198"/>
      <c r="J97" s="198"/>
      <c r="K97" s="198"/>
      <c r="L97" s="197" t="s">
        <v>292</v>
      </c>
      <c r="M97" s="253" t="s">
        <v>37</v>
      </c>
      <c r="N97" s="120"/>
      <c r="O97" s="120"/>
      <c r="P97" s="179">
        <v>100</v>
      </c>
    </row>
    <row r="98" spans="1:16" ht="20.25" customHeight="1">
      <c r="A98" s="255"/>
      <c r="B98" s="257"/>
      <c r="C98" s="198"/>
      <c r="D98" s="198"/>
      <c r="E98" s="136">
        <v>2022</v>
      </c>
      <c r="F98" s="198"/>
      <c r="G98" s="198"/>
      <c r="H98" s="198"/>
      <c r="I98" s="198"/>
      <c r="J98" s="198"/>
      <c r="K98" s="198"/>
      <c r="L98" s="198"/>
      <c r="M98" s="242"/>
      <c r="N98" s="120"/>
      <c r="O98" s="120"/>
      <c r="P98" s="179">
        <v>100</v>
      </c>
    </row>
    <row r="99" spans="1:16" ht="23.25" customHeight="1">
      <c r="A99" s="255"/>
      <c r="B99" s="257"/>
      <c r="C99" s="198"/>
      <c r="D99" s="198"/>
      <c r="E99" s="136">
        <v>2023</v>
      </c>
      <c r="F99" s="198"/>
      <c r="G99" s="198"/>
      <c r="H99" s="198"/>
      <c r="I99" s="198"/>
      <c r="J99" s="198"/>
      <c r="K99" s="198"/>
      <c r="L99" s="198"/>
      <c r="M99" s="242"/>
      <c r="N99" s="120"/>
      <c r="O99" s="120"/>
      <c r="P99" s="179">
        <v>100</v>
      </c>
    </row>
    <row r="100" spans="1:16" ht="21" customHeight="1">
      <c r="A100" s="255"/>
      <c r="B100" s="257"/>
      <c r="C100" s="198"/>
      <c r="D100" s="198"/>
      <c r="E100" s="136">
        <v>2024</v>
      </c>
      <c r="F100" s="198"/>
      <c r="G100" s="198"/>
      <c r="H100" s="198"/>
      <c r="I100" s="198"/>
      <c r="J100" s="198"/>
      <c r="K100" s="198"/>
      <c r="L100" s="198"/>
      <c r="M100" s="242"/>
      <c r="N100" s="122"/>
      <c r="O100" s="122"/>
      <c r="P100" s="179">
        <v>100</v>
      </c>
    </row>
    <row r="101" spans="1:16" ht="30.75" customHeight="1">
      <c r="A101" s="234" t="s">
        <v>194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</row>
    <row r="102" spans="1:16" ht="24" customHeight="1">
      <c r="A102" s="220" t="s">
        <v>14</v>
      </c>
      <c r="B102" s="222" t="s">
        <v>255</v>
      </c>
      <c r="C102" s="222" t="s">
        <v>165</v>
      </c>
      <c r="D102" s="222" t="s">
        <v>187</v>
      </c>
      <c r="E102" s="137">
        <v>2021</v>
      </c>
      <c r="F102" s="106">
        <f>I102+J102+K102</f>
        <v>11289841.61</v>
      </c>
      <c r="G102" s="106" t="e">
        <f>J102+K102+L102</f>
        <v>#VALUE!</v>
      </c>
      <c r="H102" s="106" t="e">
        <f>K102+L102+M102</f>
        <v>#VALUE!</v>
      </c>
      <c r="I102" s="106">
        <f>I106+I110+I118+I126+I130+I134+I138+I142+I122</f>
        <v>8281263.609999999</v>
      </c>
      <c r="J102" s="106">
        <f>J106+J110+J118+J126+J130+J134+J138+J142+J122</f>
        <v>3008578</v>
      </c>
      <c r="K102" s="106">
        <f>K106+K110+K118+K126+K130+K134+K138+K142+K122</f>
        <v>0</v>
      </c>
      <c r="L102" s="222" t="s">
        <v>122</v>
      </c>
      <c r="M102" s="222" t="s">
        <v>37</v>
      </c>
      <c r="N102" s="142"/>
      <c r="O102" s="142"/>
      <c r="P102" s="119">
        <v>15</v>
      </c>
    </row>
    <row r="103" spans="1:16" ht="27.75" customHeight="1">
      <c r="A103" s="220"/>
      <c r="B103" s="222"/>
      <c r="C103" s="222"/>
      <c r="D103" s="224"/>
      <c r="E103" s="137">
        <v>2022</v>
      </c>
      <c r="F103" s="106">
        <f>I103+J103+K103</f>
        <v>11749044.260000002</v>
      </c>
      <c r="G103" s="145"/>
      <c r="H103" s="145"/>
      <c r="I103" s="106">
        <f>I111+I119+I127+I131+I135+I139+I143+I123</f>
        <v>8513000.260000002</v>
      </c>
      <c r="J103" s="106">
        <f aca="true" t="shared" si="6" ref="I103:K105">J107+J111+J119+J127+J131+J135+J139+J143+J123</f>
        <v>3236044</v>
      </c>
      <c r="K103" s="106">
        <f t="shared" si="6"/>
        <v>0</v>
      </c>
      <c r="L103" s="222"/>
      <c r="M103" s="222"/>
      <c r="N103" s="142"/>
      <c r="O103" s="142"/>
      <c r="P103" s="119">
        <v>20</v>
      </c>
    </row>
    <row r="104" spans="1:16" ht="25.5" customHeight="1">
      <c r="A104" s="220"/>
      <c r="B104" s="222"/>
      <c r="C104" s="222"/>
      <c r="D104" s="224"/>
      <c r="E104" s="137">
        <v>2023</v>
      </c>
      <c r="F104" s="106">
        <f>I104+J104+K104</f>
        <v>11464719.370000001</v>
      </c>
      <c r="G104" s="145"/>
      <c r="H104" s="145"/>
      <c r="I104" s="106">
        <f t="shared" si="6"/>
        <v>8228675.370000001</v>
      </c>
      <c r="J104" s="106">
        <f t="shared" si="6"/>
        <v>3236044</v>
      </c>
      <c r="K104" s="106">
        <f t="shared" si="6"/>
        <v>0</v>
      </c>
      <c r="L104" s="222"/>
      <c r="M104" s="222"/>
      <c r="N104" s="119"/>
      <c r="O104" s="119"/>
      <c r="P104" s="119">
        <v>21</v>
      </c>
    </row>
    <row r="105" spans="1:16" ht="27" customHeight="1">
      <c r="A105" s="220"/>
      <c r="B105" s="222"/>
      <c r="C105" s="222"/>
      <c r="D105" s="224"/>
      <c r="E105" s="137">
        <v>2024</v>
      </c>
      <c r="F105" s="106">
        <f>I105+J105+K105</f>
        <v>11464719.370000001</v>
      </c>
      <c r="G105" s="145"/>
      <c r="H105" s="145"/>
      <c r="I105" s="106">
        <f t="shared" si="6"/>
        <v>8228675.370000001</v>
      </c>
      <c r="J105" s="106">
        <f t="shared" si="6"/>
        <v>3236044</v>
      </c>
      <c r="K105" s="106">
        <f t="shared" si="6"/>
        <v>0</v>
      </c>
      <c r="L105" s="222"/>
      <c r="M105" s="222"/>
      <c r="N105" s="119"/>
      <c r="O105" s="119"/>
      <c r="P105" s="119">
        <v>22</v>
      </c>
    </row>
    <row r="106" spans="1:16" ht="40.5" customHeight="1">
      <c r="A106" s="226" t="s">
        <v>110</v>
      </c>
      <c r="B106" s="227" t="s">
        <v>288</v>
      </c>
      <c r="C106" s="197" t="s">
        <v>171</v>
      </c>
      <c r="D106" s="232" t="s">
        <v>187</v>
      </c>
      <c r="E106" s="136">
        <v>2021</v>
      </c>
      <c r="F106" s="258" t="s">
        <v>148</v>
      </c>
      <c r="G106" s="259"/>
      <c r="H106" s="259"/>
      <c r="I106" s="259"/>
      <c r="J106" s="259"/>
      <c r="K106" s="260"/>
      <c r="L106" s="197" t="s">
        <v>164</v>
      </c>
      <c r="M106" s="197" t="s">
        <v>136</v>
      </c>
      <c r="N106" s="175"/>
      <c r="O106" s="175"/>
      <c r="P106" s="175">
        <v>0</v>
      </c>
    </row>
    <row r="107" spans="1:16" ht="45" customHeight="1">
      <c r="A107" s="226"/>
      <c r="B107" s="227"/>
      <c r="C107" s="197"/>
      <c r="D107" s="224"/>
      <c r="E107" s="136">
        <v>2022</v>
      </c>
      <c r="F107" s="261"/>
      <c r="G107" s="262"/>
      <c r="H107" s="262"/>
      <c r="I107" s="262"/>
      <c r="J107" s="262"/>
      <c r="K107" s="263"/>
      <c r="L107" s="197"/>
      <c r="M107" s="197"/>
      <c r="N107" s="175"/>
      <c r="O107" s="175"/>
      <c r="P107" s="175">
        <v>3</v>
      </c>
    </row>
    <row r="108" spans="1:16" ht="45.75" customHeight="1">
      <c r="A108" s="226"/>
      <c r="B108" s="227"/>
      <c r="C108" s="197"/>
      <c r="D108" s="224"/>
      <c r="E108" s="136">
        <v>2023</v>
      </c>
      <c r="F108" s="261"/>
      <c r="G108" s="262"/>
      <c r="H108" s="262"/>
      <c r="I108" s="262"/>
      <c r="J108" s="262"/>
      <c r="K108" s="263"/>
      <c r="L108" s="197"/>
      <c r="M108" s="197"/>
      <c r="N108" s="175"/>
      <c r="O108" s="175"/>
      <c r="P108" s="175">
        <v>0</v>
      </c>
    </row>
    <row r="109" spans="1:16" ht="48" customHeight="1">
      <c r="A109" s="226"/>
      <c r="B109" s="227"/>
      <c r="C109" s="197"/>
      <c r="D109" s="224"/>
      <c r="E109" s="136">
        <v>2024</v>
      </c>
      <c r="F109" s="264"/>
      <c r="G109" s="265"/>
      <c r="H109" s="265"/>
      <c r="I109" s="265"/>
      <c r="J109" s="265"/>
      <c r="K109" s="266"/>
      <c r="L109" s="197"/>
      <c r="M109" s="197"/>
      <c r="N109" s="175"/>
      <c r="O109" s="175"/>
      <c r="P109" s="175">
        <v>0</v>
      </c>
    </row>
    <row r="110" spans="1:17" ht="28.5" customHeight="1">
      <c r="A110" s="226" t="s">
        <v>111</v>
      </c>
      <c r="B110" s="195" t="s">
        <v>152</v>
      </c>
      <c r="C110" s="197" t="s">
        <v>167</v>
      </c>
      <c r="D110" s="197" t="s">
        <v>187</v>
      </c>
      <c r="E110" s="136">
        <v>2021</v>
      </c>
      <c r="F110" s="108">
        <f>I110+J110+K110</f>
        <v>2927306.2600000002</v>
      </c>
      <c r="G110" s="121"/>
      <c r="H110" s="121"/>
      <c r="I110" s="180">
        <f>1066245.7+2058689.42-197628.86</f>
        <v>2927306.2600000002</v>
      </c>
      <c r="J110" s="108">
        <v>0</v>
      </c>
      <c r="K110" s="108">
        <v>0</v>
      </c>
      <c r="L110" s="197" t="s">
        <v>234</v>
      </c>
      <c r="M110" s="232" t="s">
        <v>37</v>
      </c>
      <c r="N110" s="110"/>
      <c r="O110" s="110"/>
      <c r="P110" s="110">
        <v>100</v>
      </c>
      <c r="Q110" s="147">
        <v>27450</v>
      </c>
    </row>
    <row r="111" spans="1:16" ht="27" customHeight="1">
      <c r="A111" s="194"/>
      <c r="B111" s="231"/>
      <c r="C111" s="198"/>
      <c r="D111" s="198"/>
      <c r="E111" s="136">
        <v>2022</v>
      </c>
      <c r="F111" s="108">
        <f>I111+J111+K111</f>
        <v>3124935.12</v>
      </c>
      <c r="G111" s="121"/>
      <c r="H111" s="121"/>
      <c r="I111" s="180">
        <v>3124935.12</v>
      </c>
      <c r="J111" s="108">
        <v>0</v>
      </c>
      <c r="K111" s="108">
        <v>0</v>
      </c>
      <c r="L111" s="198"/>
      <c r="M111" s="198"/>
      <c r="N111" s="110"/>
      <c r="O111" s="110"/>
      <c r="P111" s="110">
        <v>100</v>
      </c>
    </row>
    <row r="112" spans="1:16" ht="29.25" customHeight="1">
      <c r="A112" s="194"/>
      <c r="B112" s="231"/>
      <c r="C112" s="198"/>
      <c r="D112" s="198"/>
      <c r="E112" s="136">
        <v>2023</v>
      </c>
      <c r="F112" s="108">
        <f>I112+J112+K112</f>
        <v>3124935.12</v>
      </c>
      <c r="G112" s="121"/>
      <c r="H112" s="121"/>
      <c r="I112" s="180">
        <v>3124935.12</v>
      </c>
      <c r="J112" s="108">
        <v>0</v>
      </c>
      <c r="K112" s="108">
        <v>0</v>
      </c>
      <c r="L112" s="198"/>
      <c r="M112" s="198"/>
      <c r="N112" s="110"/>
      <c r="O112" s="110"/>
      <c r="P112" s="110">
        <v>100</v>
      </c>
    </row>
    <row r="113" spans="1:16" ht="30" customHeight="1">
      <c r="A113" s="194"/>
      <c r="B113" s="231"/>
      <c r="C113" s="198"/>
      <c r="D113" s="198"/>
      <c r="E113" s="136">
        <v>2024</v>
      </c>
      <c r="F113" s="180">
        <f>I113+J113+K113</f>
        <v>3124935.12</v>
      </c>
      <c r="G113" s="180"/>
      <c r="H113" s="180"/>
      <c r="I113" s="180">
        <v>3124935.12</v>
      </c>
      <c r="J113" s="180">
        <v>0</v>
      </c>
      <c r="K113" s="180">
        <v>0</v>
      </c>
      <c r="L113" s="198"/>
      <c r="M113" s="198"/>
      <c r="N113" s="110"/>
      <c r="O113" s="110"/>
      <c r="P113" s="110">
        <v>100</v>
      </c>
    </row>
    <row r="114" spans="1:17" ht="33" customHeight="1">
      <c r="A114" s="226" t="s">
        <v>237</v>
      </c>
      <c r="B114" s="227" t="s">
        <v>192</v>
      </c>
      <c r="C114" s="232" t="s">
        <v>168</v>
      </c>
      <c r="D114" s="232" t="s">
        <v>187</v>
      </c>
      <c r="E114" s="136">
        <v>2021</v>
      </c>
      <c r="F114" s="144">
        <f aca="true" t="shared" si="7" ref="F114:F146">I114+J114+K114</f>
        <v>2927306.2600000002</v>
      </c>
      <c r="G114" s="181"/>
      <c r="H114" s="181"/>
      <c r="I114" s="108">
        <f>1066245.7+2058689.42-197628.86</f>
        <v>2927306.2600000002</v>
      </c>
      <c r="J114" s="108">
        <v>0</v>
      </c>
      <c r="K114" s="108">
        <v>0</v>
      </c>
      <c r="L114" s="232" t="s">
        <v>224</v>
      </c>
      <c r="M114" s="232" t="s">
        <v>40</v>
      </c>
      <c r="N114" s="110"/>
      <c r="O114" s="110"/>
      <c r="P114" s="110">
        <v>230</v>
      </c>
      <c r="Q114" s="147">
        <v>27450</v>
      </c>
    </row>
    <row r="115" spans="1:16" ht="30.75" customHeight="1">
      <c r="A115" s="194"/>
      <c r="B115" s="231"/>
      <c r="C115" s="198"/>
      <c r="D115" s="198"/>
      <c r="E115" s="136">
        <v>2022</v>
      </c>
      <c r="F115" s="144">
        <f t="shared" si="7"/>
        <v>3124935.12</v>
      </c>
      <c r="G115" s="181"/>
      <c r="H115" s="181"/>
      <c r="I115" s="108">
        <v>3124935.12</v>
      </c>
      <c r="J115" s="108">
        <v>0</v>
      </c>
      <c r="K115" s="108">
        <v>0</v>
      </c>
      <c r="L115" s="241"/>
      <c r="M115" s="198"/>
      <c r="N115" s="110"/>
      <c r="O115" s="110"/>
      <c r="P115" s="110">
        <v>230</v>
      </c>
    </row>
    <row r="116" spans="1:16" ht="28.5" customHeight="1">
      <c r="A116" s="194"/>
      <c r="B116" s="231"/>
      <c r="C116" s="198"/>
      <c r="D116" s="198"/>
      <c r="E116" s="136">
        <v>2023</v>
      </c>
      <c r="F116" s="144">
        <f t="shared" si="7"/>
        <v>3124935.12</v>
      </c>
      <c r="G116" s="181"/>
      <c r="H116" s="181"/>
      <c r="I116" s="108">
        <v>3124935.12</v>
      </c>
      <c r="J116" s="108">
        <v>0</v>
      </c>
      <c r="K116" s="108">
        <v>0</v>
      </c>
      <c r="L116" s="241"/>
      <c r="M116" s="198"/>
      <c r="N116" s="110"/>
      <c r="O116" s="110"/>
      <c r="P116" s="110">
        <v>230</v>
      </c>
    </row>
    <row r="117" spans="1:16" ht="30" customHeight="1">
      <c r="A117" s="194"/>
      <c r="B117" s="231"/>
      <c r="C117" s="198"/>
      <c r="D117" s="198"/>
      <c r="E117" s="136">
        <v>2024</v>
      </c>
      <c r="F117" s="144">
        <f t="shared" si="7"/>
        <v>3124935.12</v>
      </c>
      <c r="G117" s="108"/>
      <c r="H117" s="108"/>
      <c r="I117" s="108">
        <v>3124935.12</v>
      </c>
      <c r="J117" s="108">
        <v>0</v>
      </c>
      <c r="K117" s="108">
        <v>0</v>
      </c>
      <c r="L117" s="241"/>
      <c r="M117" s="198"/>
      <c r="N117" s="110"/>
      <c r="O117" s="110"/>
      <c r="P117" s="110">
        <v>230</v>
      </c>
    </row>
    <row r="118" spans="1:17" ht="24.75" customHeight="1">
      <c r="A118" s="193" t="s">
        <v>142</v>
      </c>
      <c r="B118" s="195" t="s">
        <v>289</v>
      </c>
      <c r="C118" s="197" t="s">
        <v>169</v>
      </c>
      <c r="D118" s="197" t="s">
        <v>187</v>
      </c>
      <c r="E118" s="136">
        <v>2021</v>
      </c>
      <c r="F118" s="180">
        <f t="shared" si="7"/>
        <v>4607318</v>
      </c>
      <c r="G118" s="180"/>
      <c r="H118" s="180"/>
      <c r="I118" s="180">
        <v>1598740</v>
      </c>
      <c r="J118" s="180">
        <v>3008578</v>
      </c>
      <c r="K118" s="180">
        <v>0</v>
      </c>
      <c r="L118" s="197" t="s">
        <v>226</v>
      </c>
      <c r="M118" s="197" t="s">
        <v>40</v>
      </c>
      <c r="N118" s="175"/>
      <c r="O118" s="175"/>
      <c r="P118" s="175">
        <v>1745</v>
      </c>
      <c r="Q118" s="132"/>
    </row>
    <row r="119" spans="1:17" ht="22.5" customHeight="1">
      <c r="A119" s="193"/>
      <c r="B119" s="195"/>
      <c r="C119" s="197"/>
      <c r="D119" s="267"/>
      <c r="E119" s="136">
        <v>2022</v>
      </c>
      <c r="F119" s="180">
        <f t="shared" si="7"/>
        <v>4978529.24</v>
      </c>
      <c r="G119" s="180"/>
      <c r="H119" s="180"/>
      <c r="I119" s="180">
        <f>1742485.23+0.01</f>
        <v>1742485.24</v>
      </c>
      <c r="J119" s="180">
        <f>1687600+1548444</f>
        <v>3236044</v>
      </c>
      <c r="K119" s="180">
        <v>0</v>
      </c>
      <c r="L119" s="197"/>
      <c r="M119" s="197"/>
      <c r="N119" s="175"/>
      <c r="O119" s="175"/>
      <c r="P119" s="175">
        <v>1745</v>
      </c>
      <c r="Q119" s="169" t="s">
        <v>212</v>
      </c>
    </row>
    <row r="120" spans="1:17" ht="25.5" customHeight="1">
      <c r="A120" s="193"/>
      <c r="B120" s="195"/>
      <c r="C120" s="197"/>
      <c r="D120" s="267"/>
      <c r="E120" s="136">
        <v>2023</v>
      </c>
      <c r="F120" s="180">
        <f t="shared" si="7"/>
        <v>4978529.24</v>
      </c>
      <c r="G120" s="180"/>
      <c r="H120" s="180"/>
      <c r="I120" s="180">
        <f>1742485.23+0.01</f>
        <v>1742485.24</v>
      </c>
      <c r="J120" s="180">
        <v>3236044</v>
      </c>
      <c r="K120" s="180">
        <v>0</v>
      </c>
      <c r="L120" s="197"/>
      <c r="M120" s="197"/>
      <c r="N120" s="175"/>
      <c r="O120" s="175"/>
      <c r="P120" s="175">
        <v>1745</v>
      </c>
      <c r="Q120" s="169"/>
    </row>
    <row r="121" spans="1:17" ht="21" customHeight="1">
      <c r="A121" s="193"/>
      <c r="B121" s="195"/>
      <c r="C121" s="197"/>
      <c r="D121" s="267"/>
      <c r="E121" s="136">
        <v>2024</v>
      </c>
      <c r="F121" s="180">
        <f t="shared" si="7"/>
        <v>4978529.24</v>
      </c>
      <c r="G121" s="180"/>
      <c r="H121" s="180"/>
      <c r="I121" s="180">
        <f>1742485.23+0.01</f>
        <v>1742485.24</v>
      </c>
      <c r="J121" s="180">
        <v>3236044</v>
      </c>
      <c r="K121" s="180">
        <v>0</v>
      </c>
      <c r="L121" s="197"/>
      <c r="M121" s="197"/>
      <c r="N121" s="175"/>
      <c r="O121" s="175"/>
      <c r="P121" s="175">
        <v>1745</v>
      </c>
      <c r="Q121" s="170" t="s">
        <v>211</v>
      </c>
    </row>
    <row r="122" spans="1:17" ht="24.75" customHeight="1">
      <c r="A122" s="193" t="s">
        <v>138</v>
      </c>
      <c r="B122" s="268" t="s">
        <v>246</v>
      </c>
      <c r="C122" s="197" t="s">
        <v>169</v>
      </c>
      <c r="D122" s="197" t="s">
        <v>187</v>
      </c>
      <c r="E122" s="136">
        <v>2021</v>
      </c>
      <c r="F122" s="180">
        <f t="shared" si="7"/>
        <v>458891.29</v>
      </c>
      <c r="G122" s="180"/>
      <c r="H122" s="180"/>
      <c r="I122" s="180">
        <f>307665.67+151225.62</f>
        <v>458891.29</v>
      </c>
      <c r="J122" s="180">
        <v>0</v>
      </c>
      <c r="K122" s="180">
        <v>0</v>
      </c>
      <c r="L122" s="197" t="s">
        <v>247</v>
      </c>
      <c r="M122" s="197" t="s">
        <v>40</v>
      </c>
      <c r="N122" s="175"/>
      <c r="O122" s="175"/>
      <c r="P122" s="175">
        <v>180</v>
      </c>
      <c r="Q122" s="134"/>
    </row>
    <row r="123" spans="1:17" ht="24.75" customHeight="1">
      <c r="A123" s="193"/>
      <c r="B123" s="269"/>
      <c r="C123" s="197"/>
      <c r="D123" s="267"/>
      <c r="E123" s="136">
        <v>2022</v>
      </c>
      <c r="F123" s="180">
        <f t="shared" si="7"/>
        <v>0</v>
      </c>
      <c r="G123" s="180"/>
      <c r="H123" s="180"/>
      <c r="I123" s="180">
        <v>0</v>
      </c>
      <c r="J123" s="180">
        <v>0</v>
      </c>
      <c r="K123" s="180">
        <v>0</v>
      </c>
      <c r="L123" s="197"/>
      <c r="M123" s="197"/>
      <c r="N123" s="175"/>
      <c r="O123" s="175"/>
      <c r="P123" s="175">
        <v>0</v>
      </c>
      <c r="Q123" s="134"/>
    </row>
    <row r="124" spans="1:17" ht="24.75" customHeight="1">
      <c r="A124" s="193"/>
      <c r="B124" s="269"/>
      <c r="C124" s="197"/>
      <c r="D124" s="267"/>
      <c r="E124" s="136">
        <v>2023</v>
      </c>
      <c r="F124" s="180">
        <f t="shared" si="7"/>
        <v>0</v>
      </c>
      <c r="G124" s="180"/>
      <c r="H124" s="180"/>
      <c r="I124" s="180">
        <v>0</v>
      </c>
      <c r="J124" s="180">
        <v>0</v>
      </c>
      <c r="K124" s="180">
        <v>0</v>
      </c>
      <c r="L124" s="197"/>
      <c r="M124" s="197"/>
      <c r="N124" s="175"/>
      <c r="O124" s="175"/>
      <c r="P124" s="175">
        <v>0</v>
      </c>
      <c r="Q124" s="169">
        <v>28270</v>
      </c>
    </row>
    <row r="125" spans="1:17" ht="19.5" customHeight="1">
      <c r="A125" s="193"/>
      <c r="B125" s="270"/>
      <c r="C125" s="197"/>
      <c r="D125" s="267"/>
      <c r="E125" s="136">
        <v>2024</v>
      </c>
      <c r="F125" s="180">
        <f t="shared" si="7"/>
        <v>0</v>
      </c>
      <c r="G125" s="180"/>
      <c r="H125" s="180"/>
      <c r="I125" s="180">
        <v>0</v>
      </c>
      <c r="J125" s="180">
        <v>0</v>
      </c>
      <c r="K125" s="180">
        <v>0</v>
      </c>
      <c r="L125" s="197"/>
      <c r="M125" s="197"/>
      <c r="N125" s="175"/>
      <c r="O125" s="175"/>
      <c r="P125" s="175">
        <v>0</v>
      </c>
      <c r="Q125" s="134"/>
    </row>
    <row r="126" spans="1:17" ht="24.75" customHeight="1">
      <c r="A126" s="193" t="s">
        <v>112</v>
      </c>
      <c r="B126" s="233" t="s">
        <v>196</v>
      </c>
      <c r="C126" s="197" t="s">
        <v>191</v>
      </c>
      <c r="D126" s="197" t="s">
        <v>187</v>
      </c>
      <c r="E126" s="136">
        <v>2021</v>
      </c>
      <c r="F126" s="180">
        <f t="shared" si="7"/>
        <v>2199747.26</v>
      </c>
      <c r="G126" s="180"/>
      <c r="H126" s="180"/>
      <c r="I126" s="180">
        <f>2151545+48202.26</f>
        <v>2199747.26</v>
      </c>
      <c r="J126" s="180">
        <v>0</v>
      </c>
      <c r="K126" s="180">
        <v>0</v>
      </c>
      <c r="L126" s="197" t="s">
        <v>225</v>
      </c>
      <c r="M126" s="197" t="s">
        <v>40</v>
      </c>
      <c r="N126" s="175"/>
      <c r="O126" s="175"/>
      <c r="P126" s="175">
        <v>158</v>
      </c>
      <c r="Q126" s="134"/>
    </row>
    <row r="127" spans="1:17" ht="24" customHeight="1">
      <c r="A127" s="193"/>
      <c r="B127" s="196"/>
      <c r="C127" s="198"/>
      <c r="D127" s="198"/>
      <c r="E127" s="136">
        <v>2022</v>
      </c>
      <c r="F127" s="180">
        <f t="shared" si="7"/>
        <v>2268963</v>
      </c>
      <c r="G127" s="180"/>
      <c r="H127" s="180"/>
      <c r="I127" s="180">
        <f>998077+301424+744593+224869</f>
        <v>2268963</v>
      </c>
      <c r="J127" s="180">
        <v>0</v>
      </c>
      <c r="K127" s="180">
        <v>0</v>
      </c>
      <c r="L127" s="198"/>
      <c r="M127" s="198"/>
      <c r="N127" s="175"/>
      <c r="O127" s="175"/>
      <c r="P127" s="175">
        <v>158</v>
      </c>
      <c r="Q127" s="134" t="s">
        <v>275</v>
      </c>
    </row>
    <row r="128" spans="1:17" ht="24" customHeight="1">
      <c r="A128" s="193"/>
      <c r="B128" s="196"/>
      <c r="C128" s="198"/>
      <c r="D128" s="198"/>
      <c r="E128" s="136">
        <v>2023</v>
      </c>
      <c r="F128" s="180">
        <f t="shared" si="7"/>
        <v>2268963</v>
      </c>
      <c r="G128" s="180"/>
      <c r="H128" s="180"/>
      <c r="I128" s="180">
        <f>998077+301424+744593+224869</f>
        <v>2268963</v>
      </c>
      <c r="J128" s="180">
        <v>0</v>
      </c>
      <c r="K128" s="180">
        <v>0</v>
      </c>
      <c r="L128" s="198"/>
      <c r="M128" s="198"/>
      <c r="N128" s="175"/>
      <c r="O128" s="175"/>
      <c r="P128" s="175">
        <v>158</v>
      </c>
      <c r="Q128" s="134"/>
    </row>
    <row r="129" spans="1:17" ht="21.75" customHeight="1">
      <c r="A129" s="193"/>
      <c r="B129" s="196"/>
      <c r="C129" s="198"/>
      <c r="D129" s="198"/>
      <c r="E129" s="136">
        <v>2024</v>
      </c>
      <c r="F129" s="180">
        <f t="shared" si="7"/>
        <v>2268963</v>
      </c>
      <c r="G129" s="180"/>
      <c r="H129" s="180"/>
      <c r="I129" s="180">
        <f>998077+301424+744593+224869</f>
        <v>2268963</v>
      </c>
      <c r="J129" s="180">
        <v>0</v>
      </c>
      <c r="K129" s="180">
        <v>0</v>
      </c>
      <c r="L129" s="198"/>
      <c r="M129" s="198"/>
      <c r="N129" s="175"/>
      <c r="O129" s="175"/>
      <c r="P129" s="175">
        <v>158</v>
      </c>
      <c r="Q129" s="132"/>
    </row>
    <row r="130" spans="1:17" ht="19.5" customHeight="1">
      <c r="A130" s="193" t="s">
        <v>113</v>
      </c>
      <c r="B130" s="233" t="s">
        <v>114</v>
      </c>
      <c r="C130" s="271" t="s">
        <v>209</v>
      </c>
      <c r="D130" s="197" t="s">
        <v>187</v>
      </c>
      <c r="E130" s="136">
        <v>2021</v>
      </c>
      <c r="F130" s="180">
        <f t="shared" si="7"/>
        <v>74810.20999999999</v>
      </c>
      <c r="G130" s="180"/>
      <c r="H130" s="180"/>
      <c r="I130" s="180">
        <f>88332.45-13522.24</f>
        <v>74810.20999999999</v>
      </c>
      <c r="J130" s="180">
        <v>0</v>
      </c>
      <c r="K130" s="180">
        <v>0</v>
      </c>
      <c r="L130" s="197" t="s">
        <v>225</v>
      </c>
      <c r="M130" s="197" t="s">
        <v>40</v>
      </c>
      <c r="N130" s="175"/>
      <c r="O130" s="175"/>
      <c r="P130" s="175">
        <v>100</v>
      </c>
      <c r="Q130" s="132"/>
    </row>
    <row r="131" spans="1:17" ht="24.75" customHeight="1">
      <c r="A131" s="193"/>
      <c r="B131" s="196"/>
      <c r="C131" s="241"/>
      <c r="D131" s="198"/>
      <c r="E131" s="136">
        <v>2022</v>
      </c>
      <c r="F131" s="180">
        <f t="shared" si="7"/>
        <v>120269.84</v>
      </c>
      <c r="G131" s="180"/>
      <c r="H131" s="180"/>
      <c r="I131" s="180">
        <v>120269.84</v>
      </c>
      <c r="J131" s="180">
        <v>0</v>
      </c>
      <c r="K131" s="180">
        <v>0</v>
      </c>
      <c r="L131" s="198"/>
      <c r="M131" s="198"/>
      <c r="N131" s="175"/>
      <c r="O131" s="175"/>
      <c r="P131" s="175">
        <v>110</v>
      </c>
      <c r="Q131" s="169">
        <v>27840</v>
      </c>
    </row>
    <row r="132" spans="1:17" ht="21" customHeight="1">
      <c r="A132" s="193"/>
      <c r="B132" s="196"/>
      <c r="C132" s="241"/>
      <c r="D132" s="198"/>
      <c r="E132" s="136">
        <v>2023</v>
      </c>
      <c r="F132" s="180">
        <f t="shared" si="7"/>
        <v>120269.84</v>
      </c>
      <c r="G132" s="180"/>
      <c r="H132" s="180"/>
      <c r="I132" s="180">
        <v>120269.84</v>
      </c>
      <c r="J132" s="180">
        <v>0</v>
      </c>
      <c r="K132" s="180">
        <v>0</v>
      </c>
      <c r="L132" s="198"/>
      <c r="M132" s="198"/>
      <c r="N132" s="175"/>
      <c r="O132" s="175"/>
      <c r="P132" s="175">
        <v>110</v>
      </c>
      <c r="Q132" s="132"/>
    </row>
    <row r="133" spans="1:16" ht="18.75" customHeight="1">
      <c r="A133" s="193"/>
      <c r="B133" s="196"/>
      <c r="C133" s="241"/>
      <c r="D133" s="198"/>
      <c r="E133" s="136">
        <v>2024</v>
      </c>
      <c r="F133" s="180">
        <f t="shared" si="7"/>
        <v>120269.84</v>
      </c>
      <c r="G133" s="180"/>
      <c r="H133" s="180"/>
      <c r="I133" s="180">
        <v>120269.84</v>
      </c>
      <c r="J133" s="180">
        <v>0</v>
      </c>
      <c r="K133" s="180">
        <v>0</v>
      </c>
      <c r="L133" s="198"/>
      <c r="M133" s="198"/>
      <c r="N133" s="175"/>
      <c r="O133" s="175"/>
      <c r="P133" s="175">
        <v>110</v>
      </c>
    </row>
    <row r="134" spans="1:18" ht="24" customHeight="1">
      <c r="A134" s="193" t="s">
        <v>115</v>
      </c>
      <c r="B134" s="195" t="s">
        <v>182</v>
      </c>
      <c r="C134" s="197" t="s">
        <v>129</v>
      </c>
      <c r="D134" s="197" t="s">
        <v>187</v>
      </c>
      <c r="E134" s="136">
        <v>2021</v>
      </c>
      <c r="F134" s="180">
        <f t="shared" si="7"/>
        <v>448425.79000000004</v>
      </c>
      <c r="G134" s="180"/>
      <c r="H134" s="180"/>
      <c r="I134" s="180">
        <f>471816.8+126530-149921.01</f>
        <v>448425.79000000004</v>
      </c>
      <c r="J134" s="180">
        <v>0</v>
      </c>
      <c r="K134" s="180">
        <v>0</v>
      </c>
      <c r="L134" s="197" t="s">
        <v>225</v>
      </c>
      <c r="M134" s="197" t="s">
        <v>40</v>
      </c>
      <c r="N134" s="175"/>
      <c r="O134" s="175"/>
      <c r="P134" s="175">
        <v>3500</v>
      </c>
      <c r="Q134" s="217" t="s">
        <v>248</v>
      </c>
      <c r="R134" s="147">
        <v>26110</v>
      </c>
    </row>
    <row r="135" spans="1:17" ht="24" customHeight="1">
      <c r="A135" s="193"/>
      <c r="B135" s="196"/>
      <c r="C135" s="241"/>
      <c r="D135" s="198"/>
      <c r="E135" s="136">
        <v>2022</v>
      </c>
      <c r="F135" s="180">
        <f t="shared" si="7"/>
        <v>481049.27</v>
      </c>
      <c r="G135" s="180"/>
      <c r="H135" s="180"/>
      <c r="I135" s="180">
        <f>434718.27+46331</f>
        <v>481049.27</v>
      </c>
      <c r="J135" s="180">
        <v>0</v>
      </c>
      <c r="K135" s="180">
        <v>0</v>
      </c>
      <c r="L135" s="198"/>
      <c r="M135" s="198"/>
      <c r="N135" s="175"/>
      <c r="O135" s="175"/>
      <c r="P135" s="175">
        <v>3500</v>
      </c>
      <c r="Q135" s="217"/>
    </row>
    <row r="136" spans="1:17" ht="24.75" customHeight="1">
      <c r="A136" s="193"/>
      <c r="B136" s="196"/>
      <c r="C136" s="241"/>
      <c r="D136" s="198"/>
      <c r="E136" s="136">
        <v>2023</v>
      </c>
      <c r="F136" s="180">
        <f t="shared" si="7"/>
        <v>434718.27</v>
      </c>
      <c r="G136" s="180"/>
      <c r="H136" s="180"/>
      <c r="I136" s="180">
        <v>434718.27</v>
      </c>
      <c r="J136" s="180">
        <v>0</v>
      </c>
      <c r="K136" s="180">
        <v>0</v>
      </c>
      <c r="L136" s="198"/>
      <c r="M136" s="198"/>
      <c r="N136" s="175"/>
      <c r="O136" s="175"/>
      <c r="P136" s="175">
        <v>3500</v>
      </c>
      <c r="Q136" s="217"/>
    </row>
    <row r="137" spans="1:17" ht="26.25" customHeight="1">
      <c r="A137" s="193"/>
      <c r="B137" s="196"/>
      <c r="C137" s="241"/>
      <c r="D137" s="198"/>
      <c r="E137" s="136">
        <v>2024</v>
      </c>
      <c r="F137" s="180">
        <f t="shared" si="7"/>
        <v>434718.27</v>
      </c>
      <c r="G137" s="124"/>
      <c r="H137" s="124"/>
      <c r="I137" s="180">
        <v>434718.27</v>
      </c>
      <c r="J137" s="180">
        <v>0</v>
      </c>
      <c r="K137" s="180">
        <v>0</v>
      </c>
      <c r="L137" s="198"/>
      <c r="M137" s="198"/>
      <c r="N137" s="175"/>
      <c r="O137" s="175"/>
      <c r="P137" s="175">
        <v>3500</v>
      </c>
      <c r="Q137" s="217"/>
    </row>
    <row r="138" spans="1:16" ht="23.25" customHeight="1">
      <c r="A138" s="193" t="s">
        <v>183</v>
      </c>
      <c r="B138" s="195" t="s">
        <v>108</v>
      </c>
      <c r="C138" s="197" t="s">
        <v>210</v>
      </c>
      <c r="D138" s="197" t="s">
        <v>187</v>
      </c>
      <c r="E138" s="136">
        <v>2021</v>
      </c>
      <c r="F138" s="180">
        <f t="shared" si="7"/>
        <v>335348.91000000003</v>
      </c>
      <c r="G138" s="124"/>
      <c r="H138" s="124"/>
      <c r="I138" s="180">
        <f>537303.9-201954.99</f>
        <v>335348.91000000003</v>
      </c>
      <c r="J138" s="180">
        <v>0</v>
      </c>
      <c r="K138" s="180">
        <v>0</v>
      </c>
      <c r="L138" s="197" t="s">
        <v>228</v>
      </c>
      <c r="M138" s="197" t="s">
        <v>37</v>
      </c>
      <c r="N138" s="175"/>
      <c r="O138" s="175"/>
      <c r="P138" s="175">
        <v>12</v>
      </c>
    </row>
    <row r="139" spans="1:17" ht="22.5" customHeight="1">
      <c r="A139" s="193"/>
      <c r="B139" s="196"/>
      <c r="C139" s="241"/>
      <c r="D139" s="198"/>
      <c r="E139" s="136">
        <v>2022</v>
      </c>
      <c r="F139" s="180">
        <f t="shared" si="7"/>
        <v>537303.9</v>
      </c>
      <c r="G139" s="124"/>
      <c r="H139" s="124"/>
      <c r="I139" s="180">
        <v>537303.9</v>
      </c>
      <c r="J139" s="180">
        <v>0</v>
      </c>
      <c r="K139" s="180">
        <v>0</v>
      </c>
      <c r="L139" s="198"/>
      <c r="M139" s="198"/>
      <c r="N139" s="175"/>
      <c r="O139" s="175"/>
      <c r="P139" s="175">
        <v>15</v>
      </c>
      <c r="Q139" s="147">
        <v>27850</v>
      </c>
    </row>
    <row r="140" spans="1:16" ht="21" customHeight="1">
      <c r="A140" s="193"/>
      <c r="B140" s="196"/>
      <c r="C140" s="241"/>
      <c r="D140" s="198"/>
      <c r="E140" s="136">
        <v>2023</v>
      </c>
      <c r="F140" s="180">
        <f t="shared" si="7"/>
        <v>537303.9</v>
      </c>
      <c r="G140" s="124"/>
      <c r="H140" s="124"/>
      <c r="I140" s="180">
        <v>537303.9</v>
      </c>
      <c r="J140" s="180">
        <v>0</v>
      </c>
      <c r="K140" s="180">
        <v>0</v>
      </c>
      <c r="L140" s="198"/>
      <c r="M140" s="198"/>
      <c r="N140" s="175"/>
      <c r="O140" s="175"/>
      <c r="P140" s="175">
        <v>20</v>
      </c>
    </row>
    <row r="141" spans="1:16" ht="20.25" customHeight="1">
      <c r="A141" s="193"/>
      <c r="B141" s="196"/>
      <c r="C141" s="241"/>
      <c r="D141" s="198"/>
      <c r="E141" s="136">
        <v>2024</v>
      </c>
      <c r="F141" s="180">
        <f t="shared" si="7"/>
        <v>537303.9</v>
      </c>
      <c r="G141" s="124"/>
      <c r="H141" s="124"/>
      <c r="I141" s="180">
        <v>537303.9</v>
      </c>
      <c r="J141" s="180">
        <v>0</v>
      </c>
      <c r="K141" s="180">
        <v>0</v>
      </c>
      <c r="L141" s="198"/>
      <c r="M141" s="198"/>
      <c r="N141" s="175"/>
      <c r="O141" s="175"/>
      <c r="P141" s="175">
        <v>20</v>
      </c>
    </row>
    <row r="142" spans="1:16" ht="23.25" customHeight="1">
      <c r="A142" s="193" t="s">
        <v>245</v>
      </c>
      <c r="B142" s="195" t="s">
        <v>128</v>
      </c>
      <c r="C142" s="197" t="s">
        <v>170</v>
      </c>
      <c r="D142" s="197" t="s">
        <v>187</v>
      </c>
      <c r="E142" s="136">
        <v>2021</v>
      </c>
      <c r="F142" s="180">
        <f t="shared" si="7"/>
        <v>237993.89</v>
      </c>
      <c r="G142" s="124"/>
      <c r="H142" s="124"/>
      <c r="I142" s="180">
        <v>237993.89</v>
      </c>
      <c r="J142" s="180">
        <v>0</v>
      </c>
      <c r="K142" s="180">
        <v>0</v>
      </c>
      <c r="L142" s="197" t="s">
        <v>227</v>
      </c>
      <c r="M142" s="197" t="s">
        <v>40</v>
      </c>
      <c r="N142" s="175"/>
      <c r="O142" s="175"/>
      <c r="P142" s="175">
        <v>35</v>
      </c>
    </row>
    <row r="143" spans="1:17" ht="19.5" customHeight="1">
      <c r="A143" s="193"/>
      <c r="B143" s="196"/>
      <c r="C143" s="241"/>
      <c r="D143" s="198"/>
      <c r="E143" s="136">
        <v>2022</v>
      </c>
      <c r="F143" s="180">
        <f t="shared" si="7"/>
        <v>237993.89</v>
      </c>
      <c r="G143" s="124"/>
      <c r="H143" s="124"/>
      <c r="I143" s="180">
        <v>237993.89</v>
      </c>
      <c r="J143" s="180">
        <v>0</v>
      </c>
      <c r="K143" s="180">
        <v>0</v>
      </c>
      <c r="L143" s="198"/>
      <c r="M143" s="198"/>
      <c r="N143" s="175"/>
      <c r="O143" s="175"/>
      <c r="P143" s="175">
        <v>0</v>
      </c>
      <c r="Q143" s="147">
        <v>27860</v>
      </c>
    </row>
    <row r="144" spans="1:16" ht="20.25" customHeight="1">
      <c r="A144" s="193"/>
      <c r="B144" s="196"/>
      <c r="C144" s="241"/>
      <c r="D144" s="198"/>
      <c r="E144" s="136">
        <v>2023</v>
      </c>
      <c r="F144" s="180">
        <f t="shared" si="7"/>
        <v>0</v>
      </c>
      <c r="G144" s="124"/>
      <c r="H144" s="124"/>
      <c r="I144" s="180">
        <v>0</v>
      </c>
      <c r="J144" s="180">
        <v>0</v>
      </c>
      <c r="K144" s="180">
        <v>0</v>
      </c>
      <c r="L144" s="198"/>
      <c r="M144" s="198"/>
      <c r="N144" s="175"/>
      <c r="O144" s="175"/>
      <c r="P144" s="175">
        <v>0</v>
      </c>
    </row>
    <row r="145" spans="1:16" ht="21" customHeight="1">
      <c r="A145" s="193"/>
      <c r="B145" s="196"/>
      <c r="C145" s="241"/>
      <c r="D145" s="198"/>
      <c r="E145" s="136">
        <v>2024</v>
      </c>
      <c r="F145" s="180">
        <f t="shared" si="7"/>
        <v>0</v>
      </c>
      <c r="G145" s="124"/>
      <c r="H145" s="124"/>
      <c r="I145" s="180">
        <v>0</v>
      </c>
      <c r="J145" s="180">
        <v>0</v>
      </c>
      <c r="K145" s="180">
        <v>0</v>
      </c>
      <c r="L145" s="198"/>
      <c r="M145" s="198"/>
      <c r="N145" s="175"/>
      <c r="O145" s="175"/>
      <c r="P145" s="175">
        <v>0</v>
      </c>
    </row>
    <row r="146" spans="1:16" ht="66" customHeight="1" hidden="1">
      <c r="A146" s="187" t="s">
        <v>115</v>
      </c>
      <c r="B146" s="188" t="s">
        <v>184</v>
      </c>
      <c r="C146" s="130" t="s">
        <v>171</v>
      </c>
      <c r="D146" s="130" t="s">
        <v>187</v>
      </c>
      <c r="E146" s="146" t="s">
        <v>6</v>
      </c>
      <c r="F146" s="146">
        <f t="shared" si="7"/>
        <v>0</v>
      </c>
      <c r="G146" s="143"/>
      <c r="H146" s="143"/>
      <c r="I146" s="146">
        <v>0</v>
      </c>
      <c r="J146" s="146">
        <v>0</v>
      </c>
      <c r="K146" s="146">
        <v>0</v>
      </c>
      <c r="L146" s="130" t="s">
        <v>185</v>
      </c>
      <c r="M146" s="130" t="s">
        <v>40</v>
      </c>
      <c r="N146" s="130"/>
      <c r="O146" s="130"/>
      <c r="P146" s="130">
        <v>380</v>
      </c>
    </row>
    <row r="147" spans="1:16" ht="18" customHeight="1">
      <c r="A147" s="272" t="s">
        <v>151</v>
      </c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</row>
    <row r="148" spans="1:16" ht="16.5" customHeight="1">
      <c r="A148" s="272" t="s">
        <v>29</v>
      </c>
      <c r="B148" s="273" t="s">
        <v>256</v>
      </c>
      <c r="C148" s="273" t="s">
        <v>171</v>
      </c>
      <c r="D148" s="273" t="s">
        <v>187</v>
      </c>
      <c r="E148" s="137">
        <v>2021</v>
      </c>
      <c r="F148" s="127">
        <f>I148+J148+K148</f>
        <v>600695.25</v>
      </c>
      <c r="G148" s="127"/>
      <c r="H148" s="127"/>
      <c r="I148" s="127">
        <f>I152+I156</f>
        <v>600695.25</v>
      </c>
      <c r="J148" s="127">
        <f>J152+J156</f>
        <v>0</v>
      </c>
      <c r="K148" s="127">
        <f>K152+K156</f>
        <v>0</v>
      </c>
      <c r="L148" s="273" t="s">
        <v>123</v>
      </c>
      <c r="M148" s="273" t="s">
        <v>117</v>
      </c>
      <c r="N148" s="176"/>
      <c r="O148" s="176"/>
      <c r="P148" s="176" t="s">
        <v>27</v>
      </c>
    </row>
    <row r="149" spans="1:16" ht="18.75" customHeight="1">
      <c r="A149" s="194"/>
      <c r="B149" s="241"/>
      <c r="C149" s="241"/>
      <c r="D149" s="241"/>
      <c r="E149" s="137">
        <v>2022</v>
      </c>
      <c r="F149" s="127">
        <f>I149+J149+K149</f>
        <v>458820.32999999996</v>
      </c>
      <c r="G149" s="127"/>
      <c r="H149" s="127"/>
      <c r="I149" s="127">
        <f aca="true" t="shared" si="8" ref="I149:K151">I153+I157</f>
        <v>458820.32999999996</v>
      </c>
      <c r="J149" s="127">
        <f t="shared" si="8"/>
        <v>0</v>
      </c>
      <c r="K149" s="127">
        <f t="shared" si="8"/>
        <v>0</v>
      </c>
      <c r="L149" s="274"/>
      <c r="M149" s="274"/>
      <c r="N149" s="176"/>
      <c r="O149" s="176"/>
      <c r="P149" s="176" t="s">
        <v>66</v>
      </c>
    </row>
    <row r="150" spans="1:16" ht="18.75" customHeight="1">
      <c r="A150" s="194"/>
      <c r="B150" s="241"/>
      <c r="C150" s="241"/>
      <c r="D150" s="241"/>
      <c r="E150" s="137">
        <v>2023</v>
      </c>
      <c r="F150" s="127">
        <f>I150+J150+K150</f>
        <v>458820.32999999996</v>
      </c>
      <c r="G150" s="127"/>
      <c r="H150" s="127"/>
      <c r="I150" s="127">
        <f t="shared" si="8"/>
        <v>458820.32999999996</v>
      </c>
      <c r="J150" s="127">
        <f t="shared" si="8"/>
        <v>0</v>
      </c>
      <c r="K150" s="127">
        <f t="shared" si="8"/>
        <v>0</v>
      </c>
      <c r="L150" s="274"/>
      <c r="M150" s="274"/>
      <c r="N150" s="176"/>
      <c r="O150" s="176"/>
      <c r="P150" s="176" t="s">
        <v>159</v>
      </c>
    </row>
    <row r="151" spans="1:16" s="99" customFormat="1" ht="15" customHeight="1">
      <c r="A151" s="194"/>
      <c r="B151" s="241"/>
      <c r="C151" s="241"/>
      <c r="D151" s="241"/>
      <c r="E151" s="137">
        <v>2024</v>
      </c>
      <c r="F151" s="127">
        <f>I151+J151+K151</f>
        <v>458820.32999999996</v>
      </c>
      <c r="G151" s="128"/>
      <c r="H151" s="128"/>
      <c r="I151" s="127">
        <f t="shared" si="8"/>
        <v>458820.32999999996</v>
      </c>
      <c r="J151" s="127">
        <f t="shared" si="8"/>
        <v>0</v>
      </c>
      <c r="K151" s="127">
        <f t="shared" si="8"/>
        <v>0</v>
      </c>
      <c r="L151" s="274"/>
      <c r="M151" s="274"/>
      <c r="N151" s="129"/>
      <c r="O151" s="129"/>
      <c r="P151" s="177">
        <v>14</v>
      </c>
    </row>
    <row r="152" spans="1:17" ht="27.75" customHeight="1">
      <c r="A152" s="193" t="s">
        <v>153</v>
      </c>
      <c r="B152" s="195" t="s">
        <v>109</v>
      </c>
      <c r="C152" s="197" t="s">
        <v>198</v>
      </c>
      <c r="D152" s="197" t="s">
        <v>187</v>
      </c>
      <c r="E152" s="136">
        <v>2021</v>
      </c>
      <c r="F152" s="180">
        <f>I152+J152+K152</f>
        <v>507250.52</v>
      </c>
      <c r="G152" s="180"/>
      <c r="H152" s="180"/>
      <c r="I152" s="180">
        <v>507250.52</v>
      </c>
      <c r="J152" s="180">
        <v>0</v>
      </c>
      <c r="K152" s="180">
        <v>0</v>
      </c>
      <c r="L152" s="197" t="s">
        <v>230</v>
      </c>
      <c r="M152" s="197" t="s">
        <v>37</v>
      </c>
      <c r="N152" s="177"/>
      <c r="O152" s="177"/>
      <c r="P152" s="175">
        <v>15</v>
      </c>
      <c r="Q152" s="171">
        <v>27890</v>
      </c>
    </row>
    <row r="153" spans="1:17" ht="24.75" customHeight="1">
      <c r="A153" s="193"/>
      <c r="B153" s="195"/>
      <c r="C153" s="197"/>
      <c r="D153" s="267"/>
      <c r="E153" s="136">
        <v>2022</v>
      </c>
      <c r="F153" s="180">
        <f aca="true" t="shared" si="9" ref="F153:F158">I153+J153+K153</f>
        <v>365375.6</v>
      </c>
      <c r="G153" s="180">
        <v>10182900</v>
      </c>
      <c r="H153" s="180">
        <v>11490700</v>
      </c>
      <c r="I153" s="180">
        <v>365375.6</v>
      </c>
      <c r="J153" s="180">
        <v>0</v>
      </c>
      <c r="K153" s="180">
        <v>0</v>
      </c>
      <c r="L153" s="197"/>
      <c r="M153" s="197"/>
      <c r="N153" s="271">
        <v>100</v>
      </c>
      <c r="O153" s="271">
        <v>100</v>
      </c>
      <c r="P153" s="175">
        <v>20</v>
      </c>
      <c r="Q153" s="126"/>
    </row>
    <row r="154" spans="1:17" ht="25.5" customHeight="1">
      <c r="A154" s="193"/>
      <c r="B154" s="195"/>
      <c r="C154" s="197"/>
      <c r="D154" s="267"/>
      <c r="E154" s="136">
        <v>2023</v>
      </c>
      <c r="F154" s="180">
        <f t="shared" si="9"/>
        <v>365375.6</v>
      </c>
      <c r="G154" s="180"/>
      <c r="H154" s="180"/>
      <c r="I154" s="180">
        <v>365375.6</v>
      </c>
      <c r="J154" s="180">
        <v>0</v>
      </c>
      <c r="K154" s="180">
        <v>0</v>
      </c>
      <c r="L154" s="197"/>
      <c r="M154" s="197"/>
      <c r="N154" s="271"/>
      <c r="O154" s="271"/>
      <c r="P154" s="175">
        <v>25</v>
      </c>
      <c r="Q154" s="126"/>
    </row>
    <row r="155" spans="1:17" ht="27.75" customHeight="1">
      <c r="A155" s="193"/>
      <c r="B155" s="195"/>
      <c r="C155" s="197"/>
      <c r="D155" s="267"/>
      <c r="E155" s="136">
        <v>2024</v>
      </c>
      <c r="F155" s="180">
        <f t="shared" si="9"/>
        <v>365375.6</v>
      </c>
      <c r="G155" s="180">
        <v>2312753</v>
      </c>
      <c r="H155" s="180">
        <v>2497880</v>
      </c>
      <c r="I155" s="180">
        <v>365375.6</v>
      </c>
      <c r="J155" s="180">
        <v>0</v>
      </c>
      <c r="K155" s="180">
        <v>0</v>
      </c>
      <c r="L155" s="197"/>
      <c r="M155" s="197"/>
      <c r="N155" s="271"/>
      <c r="O155" s="271"/>
      <c r="P155" s="175">
        <v>25</v>
      </c>
      <c r="Q155" s="126"/>
    </row>
    <row r="156" spans="1:17" ht="21.75" customHeight="1">
      <c r="A156" s="193" t="s">
        <v>154</v>
      </c>
      <c r="B156" s="195" t="s">
        <v>121</v>
      </c>
      <c r="C156" s="197" t="s">
        <v>129</v>
      </c>
      <c r="D156" s="197" t="s">
        <v>187</v>
      </c>
      <c r="E156" s="136">
        <v>2021</v>
      </c>
      <c r="F156" s="180">
        <f t="shared" si="9"/>
        <v>93444.73</v>
      </c>
      <c r="G156" s="180"/>
      <c r="H156" s="180"/>
      <c r="I156" s="180">
        <v>93444.73</v>
      </c>
      <c r="J156" s="180">
        <v>0</v>
      </c>
      <c r="K156" s="180">
        <v>0</v>
      </c>
      <c r="L156" s="197" t="s">
        <v>229</v>
      </c>
      <c r="M156" s="197" t="s">
        <v>40</v>
      </c>
      <c r="N156" s="178"/>
      <c r="O156" s="178"/>
      <c r="P156" s="175">
        <v>330</v>
      </c>
      <c r="Q156" s="171">
        <v>26120</v>
      </c>
    </row>
    <row r="157" spans="1:17" ht="21.75" customHeight="1">
      <c r="A157" s="194"/>
      <c r="B157" s="231"/>
      <c r="C157" s="198"/>
      <c r="D157" s="198"/>
      <c r="E157" s="136">
        <v>2022</v>
      </c>
      <c r="F157" s="180">
        <f t="shared" si="9"/>
        <v>93444.73</v>
      </c>
      <c r="G157" s="180"/>
      <c r="H157" s="180"/>
      <c r="I157" s="180">
        <v>93444.73</v>
      </c>
      <c r="J157" s="180">
        <v>0</v>
      </c>
      <c r="K157" s="180">
        <v>0</v>
      </c>
      <c r="L157" s="198"/>
      <c r="M157" s="198"/>
      <c r="N157" s="178"/>
      <c r="O157" s="178"/>
      <c r="P157" s="175">
        <v>330</v>
      </c>
      <c r="Q157" s="126"/>
    </row>
    <row r="158" spans="1:17" ht="21.75" customHeight="1">
      <c r="A158" s="194"/>
      <c r="B158" s="231"/>
      <c r="C158" s="198"/>
      <c r="D158" s="198"/>
      <c r="E158" s="136">
        <v>2023</v>
      </c>
      <c r="F158" s="180">
        <f t="shared" si="9"/>
        <v>93444.73</v>
      </c>
      <c r="G158" s="180"/>
      <c r="H158" s="180"/>
      <c r="I158" s="180">
        <v>93444.73</v>
      </c>
      <c r="J158" s="180">
        <v>0</v>
      </c>
      <c r="K158" s="180">
        <v>0</v>
      </c>
      <c r="L158" s="198"/>
      <c r="M158" s="198"/>
      <c r="N158" s="178"/>
      <c r="O158" s="178"/>
      <c r="P158" s="175">
        <v>330</v>
      </c>
      <c r="Q158" s="126"/>
    </row>
    <row r="159" spans="1:16" ht="21.75" customHeight="1">
      <c r="A159" s="194"/>
      <c r="B159" s="231"/>
      <c r="C159" s="198"/>
      <c r="D159" s="198"/>
      <c r="E159" s="136">
        <v>2024</v>
      </c>
      <c r="F159" s="180">
        <f>I159+J159+K159</f>
        <v>93444.73</v>
      </c>
      <c r="G159" s="180"/>
      <c r="H159" s="180"/>
      <c r="I159" s="180">
        <v>93444.73</v>
      </c>
      <c r="J159" s="180">
        <v>0</v>
      </c>
      <c r="K159" s="180">
        <v>0</v>
      </c>
      <c r="L159" s="198"/>
      <c r="M159" s="198"/>
      <c r="N159" s="178"/>
      <c r="O159" s="178"/>
      <c r="P159" s="175">
        <v>330</v>
      </c>
    </row>
    <row r="160" spans="1:16" ht="24" customHeight="1">
      <c r="A160" s="193" t="s">
        <v>163</v>
      </c>
      <c r="B160" s="195" t="s">
        <v>181</v>
      </c>
      <c r="C160" s="197" t="s">
        <v>125</v>
      </c>
      <c r="D160" s="197" t="s">
        <v>187</v>
      </c>
      <c r="E160" s="136">
        <v>2021</v>
      </c>
      <c r="F160" s="214" t="s">
        <v>148</v>
      </c>
      <c r="G160" s="198"/>
      <c r="H160" s="198"/>
      <c r="I160" s="198"/>
      <c r="J160" s="198"/>
      <c r="K160" s="198"/>
      <c r="L160" s="197" t="s">
        <v>232</v>
      </c>
      <c r="M160" s="197" t="s">
        <v>37</v>
      </c>
      <c r="N160" s="175"/>
      <c r="O160" s="175"/>
      <c r="P160" s="175">
        <v>12</v>
      </c>
    </row>
    <row r="161" spans="1:16" ht="21" customHeight="1">
      <c r="A161" s="194"/>
      <c r="B161" s="231"/>
      <c r="C161" s="198"/>
      <c r="D161" s="198"/>
      <c r="E161" s="136">
        <v>2022</v>
      </c>
      <c r="F161" s="198"/>
      <c r="G161" s="198"/>
      <c r="H161" s="198"/>
      <c r="I161" s="198"/>
      <c r="J161" s="198"/>
      <c r="K161" s="198"/>
      <c r="L161" s="198"/>
      <c r="M161" s="198"/>
      <c r="N161" s="175"/>
      <c r="O161" s="175"/>
      <c r="P161" s="175">
        <v>16</v>
      </c>
    </row>
    <row r="162" spans="1:16" ht="20.25" customHeight="1">
      <c r="A162" s="194"/>
      <c r="B162" s="231"/>
      <c r="C162" s="198"/>
      <c r="D162" s="198"/>
      <c r="E162" s="136">
        <v>2023</v>
      </c>
      <c r="F162" s="198"/>
      <c r="G162" s="198"/>
      <c r="H162" s="198"/>
      <c r="I162" s="198"/>
      <c r="J162" s="198"/>
      <c r="K162" s="198"/>
      <c r="L162" s="198"/>
      <c r="M162" s="198"/>
      <c r="N162" s="175"/>
      <c r="O162" s="175"/>
      <c r="P162" s="175">
        <v>20</v>
      </c>
    </row>
    <row r="163" spans="1:16" ht="18" customHeight="1">
      <c r="A163" s="194"/>
      <c r="B163" s="231"/>
      <c r="C163" s="198"/>
      <c r="D163" s="198"/>
      <c r="E163" s="136">
        <v>2024</v>
      </c>
      <c r="F163" s="198"/>
      <c r="G163" s="198"/>
      <c r="H163" s="198"/>
      <c r="I163" s="198"/>
      <c r="J163" s="198"/>
      <c r="K163" s="198"/>
      <c r="L163" s="198"/>
      <c r="M163" s="198"/>
      <c r="N163" s="175"/>
      <c r="O163" s="175"/>
      <c r="P163" s="175">
        <v>20</v>
      </c>
    </row>
    <row r="164" spans="1:16" ht="20.25" customHeight="1">
      <c r="A164" s="193" t="s">
        <v>195</v>
      </c>
      <c r="B164" s="193"/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</row>
    <row r="165" spans="1:16" ht="19.5" customHeight="1">
      <c r="A165" s="272" t="s">
        <v>155</v>
      </c>
      <c r="B165" s="273" t="s">
        <v>257</v>
      </c>
      <c r="C165" s="273" t="s">
        <v>171</v>
      </c>
      <c r="D165" s="197" t="s">
        <v>187</v>
      </c>
      <c r="E165" s="137">
        <v>2021</v>
      </c>
      <c r="F165" s="127">
        <f aca="true" t="shared" si="10" ref="F165:F176">I165+J165+K165</f>
        <v>200075.45</v>
      </c>
      <c r="G165" s="127"/>
      <c r="H165" s="127"/>
      <c r="I165" s="127">
        <f>I169</f>
        <v>200075.45</v>
      </c>
      <c r="J165" s="127">
        <f>J169</f>
        <v>0</v>
      </c>
      <c r="K165" s="127">
        <f>K169</f>
        <v>0</v>
      </c>
      <c r="L165" s="273" t="s">
        <v>124</v>
      </c>
      <c r="M165" s="197" t="s">
        <v>136</v>
      </c>
      <c r="N165" s="125"/>
      <c r="O165" s="125"/>
      <c r="P165" s="175">
        <v>380</v>
      </c>
    </row>
    <row r="166" spans="1:16" ht="19.5" customHeight="1">
      <c r="A166" s="194"/>
      <c r="B166" s="198"/>
      <c r="C166" s="198"/>
      <c r="D166" s="198"/>
      <c r="E166" s="137">
        <v>2022</v>
      </c>
      <c r="F166" s="127">
        <f t="shared" si="10"/>
        <v>267970.14</v>
      </c>
      <c r="G166" s="127"/>
      <c r="H166" s="127"/>
      <c r="I166" s="127">
        <f aca="true" t="shared" si="11" ref="I166:K168">I170</f>
        <v>267970.14</v>
      </c>
      <c r="J166" s="127">
        <f t="shared" si="11"/>
        <v>0</v>
      </c>
      <c r="K166" s="127">
        <f t="shared" si="11"/>
        <v>0</v>
      </c>
      <c r="L166" s="198"/>
      <c r="M166" s="198"/>
      <c r="N166" s="125"/>
      <c r="O166" s="125"/>
      <c r="P166" s="175">
        <v>410</v>
      </c>
    </row>
    <row r="167" spans="1:16" ht="19.5" customHeight="1">
      <c r="A167" s="194"/>
      <c r="B167" s="198"/>
      <c r="C167" s="198"/>
      <c r="D167" s="198"/>
      <c r="E167" s="137">
        <v>2023</v>
      </c>
      <c r="F167" s="127">
        <f t="shared" si="10"/>
        <v>267970.14</v>
      </c>
      <c r="G167" s="127"/>
      <c r="H167" s="127"/>
      <c r="I167" s="127">
        <f t="shared" si="11"/>
        <v>267970.14</v>
      </c>
      <c r="J167" s="127">
        <f t="shared" si="11"/>
        <v>0</v>
      </c>
      <c r="K167" s="127">
        <f t="shared" si="11"/>
        <v>0</v>
      </c>
      <c r="L167" s="198"/>
      <c r="M167" s="198"/>
      <c r="N167" s="125"/>
      <c r="O167" s="125"/>
      <c r="P167" s="175">
        <v>410</v>
      </c>
    </row>
    <row r="168" spans="1:16" ht="21.75" customHeight="1">
      <c r="A168" s="194"/>
      <c r="B168" s="198"/>
      <c r="C168" s="198"/>
      <c r="D168" s="198"/>
      <c r="E168" s="137">
        <v>2024</v>
      </c>
      <c r="F168" s="127">
        <f t="shared" si="10"/>
        <v>267970.14</v>
      </c>
      <c r="G168" s="127"/>
      <c r="H168" s="127"/>
      <c r="I168" s="127">
        <f t="shared" si="11"/>
        <v>267970.14</v>
      </c>
      <c r="J168" s="127">
        <f t="shared" si="11"/>
        <v>0</v>
      </c>
      <c r="K168" s="127">
        <f t="shared" si="11"/>
        <v>0</v>
      </c>
      <c r="L168" s="198"/>
      <c r="M168" s="198"/>
      <c r="N168" s="125"/>
      <c r="O168" s="125"/>
      <c r="P168" s="175">
        <v>410</v>
      </c>
    </row>
    <row r="169" spans="1:17" ht="30" customHeight="1">
      <c r="A169" s="193" t="s">
        <v>156</v>
      </c>
      <c r="B169" s="195" t="s">
        <v>139</v>
      </c>
      <c r="C169" s="197" t="s">
        <v>125</v>
      </c>
      <c r="D169" s="197" t="s">
        <v>187</v>
      </c>
      <c r="E169" s="136">
        <v>2021</v>
      </c>
      <c r="F169" s="180">
        <f t="shared" si="10"/>
        <v>200075.45</v>
      </c>
      <c r="G169" s="180"/>
      <c r="H169" s="180"/>
      <c r="I169" s="180">
        <v>200075.45</v>
      </c>
      <c r="J169" s="180">
        <v>0</v>
      </c>
      <c r="K169" s="180">
        <v>0</v>
      </c>
      <c r="L169" s="197" t="s">
        <v>231</v>
      </c>
      <c r="M169" s="197" t="s">
        <v>37</v>
      </c>
      <c r="N169" s="125"/>
      <c r="O169" s="125"/>
      <c r="P169" s="175">
        <v>100</v>
      </c>
      <c r="Q169" s="147">
        <v>26100</v>
      </c>
    </row>
    <row r="170" spans="1:16" ht="26.25" customHeight="1">
      <c r="A170" s="194"/>
      <c r="B170" s="257"/>
      <c r="C170" s="198"/>
      <c r="D170" s="198"/>
      <c r="E170" s="136">
        <v>2022</v>
      </c>
      <c r="F170" s="180">
        <f t="shared" si="10"/>
        <v>267970.14</v>
      </c>
      <c r="G170" s="180"/>
      <c r="H170" s="180"/>
      <c r="I170" s="180">
        <v>267970.14</v>
      </c>
      <c r="J170" s="180">
        <v>0</v>
      </c>
      <c r="K170" s="180">
        <v>0</v>
      </c>
      <c r="L170" s="198"/>
      <c r="M170" s="198"/>
      <c r="N170" s="125"/>
      <c r="O170" s="125"/>
      <c r="P170" s="175">
        <v>100</v>
      </c>
    </row>
    <row r="171" spans="1:16" ht="26.25" customHeight="1">
      <c r="A171" s="194"/>
      <c r="B171" s="257"/>
      <c r="C171" s="198"/>
      <c r="D171" s="198"/>
      <c r="E171" s="136">
        <v>2023</v>
      </c>
      <c r="F171" s="180">
        <f t="shared" si="10"/>
        <v>267970.14</v>
      </c>
      <c r="G171" s="180"/>
      <c r="H171" s="180"/>
      <c r="I171" s="180">
        <v>267970.14</v>
      </c>
      <c r="J171" s="180">
        <v>0</v>
      </c>
      <c r="K171" s="180">
        <v>0</v>
      </c>
      <c r="L171" s="198"/>
      <c r="M171" s="198"/>
      <c r="N171" s="125"/>
      <c r="O171" s="125"/>
      <c r="P171" s="175">
        <v>100</v>
      </c>
    </row>
    <row r="172" spans="1:16" ht="34.5" customHeight="1">
      <c r="A172" s="194"/>
      <c r="B172" s="257"/>
      <c r="C172" s="198"/>
      <c r="D172" s="198"/>
      <c r="E172" s="136">
        <v>2024</v>
      </c>
      <c r="F172" s="180">
        <f t="shared" si="10"/>
        <v>267970.14</v>
      </c>
      <c r="G172" s="123"/>
      <c r="H172" s="123"/>
      <c r="I172" s="180">
        <v>267970.14</v>
      </c>
      <c r="J172" s="180">
        <v>0</v>
      </c>
      <c r="K172" s="180">
        <v>0</v>
      </c>
      <c r="L172" s="198"/>
      <c r="M172" s="198"/>
      <c r="N172" s="125"/>
      <c r="O172" s="125"/>
      <c r="P172" s="175">
        <v>100</v>
      </c>
    </row>
    <row r="173" spans="1:16" ht="15">
      <c r="A173" s="272"/>
      <c r="B173" s="275" t="s">
        <v>259</v>
      </c>
      <c r="C173" s="272"/>
      <c r="D173" s="176"/>
      <c r="E173" s="137">
        <v>2021</v>
      </c>
      <c r="F173" s="127">
        <f>I173+J173+K173</f>
        <v>31986293.52</v>
      </c>
      <c r="G173" s="127" t="e">
        <f>SUM(G174:G175)</f>
        <v>#REF!</v>
      </c>
      <c r="H173" s="127" t="e">
        <f>SUM(H174:H175)</f>
        <v>#REF!</v>
      </c>
      <c r="I173" s="127">
        <f aca="true" t="shared" si="12" ref="I173:K176">I17+I70+I93+I102+I148+I165</f>
        <v>28977715.52</v>
      </c>
      <c r="J173" s="127">
        <f t="shared" si="12"/>
        <v>3008578</v>
      </c>
      <c r="K173" s="127">
        <f t="shared" si="12"/>
        <v>0</v>
      </c>
      <c r="L173" s="276"/>
      <c r="M173" s="276"/>
      <c r="N173" s="276"/>
      <c r="O173" s="276"/>
      <c r="P173" s="276"/>
    </row>
    <row r="174" spans="1:16" ht="15">
      <c r="A174" s="272"/>
      <c r="B174" s="275"/>
      <c r="C174" s="272"/>
      <c r="D174" s="176"/>
      <c r="E174" s="137">
        <v>2022</v>
      </c>
      <c r="F174" s="127">
        <f>I174+J174+K174</f>
        <v>48337904.71</v>
      </c>
      <c r="G174" s="127" t="e">
        <f>G19+G71+#REF!+#REF!</f>
        <v>#REF!</v>
      </c>
      <c r="H174" s="127" t="e">
        <f>H19+H71+#REF!+#REF!</f>
        <v>#REF!</v>
      </c>
      <c r="I174" s="127">
        <f t="shared" si="12"/>
        <v>25993308.71</v>
      </c>
      <c r="J174" s="127">
        <f t="shared" si="12"/>
        <v>22344596</v>
      </c>
      <c r="K174" s="127">
        <f t="shared" si="12"/>
        <v>0</v>
      </c>
      <c r="L174" s="276"/>
      <c r="M174" s="276"/>
      <c r="N174" s="276"/>
      <c r="O174" s="276"/>
      <c r="P174" s="276"/>
    </row>
    <row r="175" spans="1:16" ht="15">
      <c r="A175" s="272"/>
      <c r="B175" s="275"/>
      <c r="C175" s="272"/>
      <c r="D175" s="176"/>
      <c r="E175" s="137">
        <v>2023</v>
      </c>
      <c r="F175" s="127">
        <f t="shared" si="10"/>
        <v>14107588.100000001</v>
      </c>
      <c r="G175" s="127" t="e">
        <f>G20+G73+#REF!+#REF!</f>
        <v>#REF!</v>
      </c>
      <c r="H175" s="127" t="e">
        <f>H20+H73+#REF!+#REF!</f>
        <v>#REF!</v>
      </c>
      <c r="I175" s="127">
        <f t="shared" si="12"/>
        <v>10871544.100000001</v>
      </c>
      <c r="J175" s="127">
        <f t="shared" si="12"/>
        <v>3236044</v>
      </c>
      <c r="K175" s="127">
        <f t="shared" si="12"/>
        <v>0</v>
      </c>
      <c r="L175" s="276"/>
      <c r="M175" s="276"/>
      <c r="N175" s="276"/>
      <c r="O175" s="276"/>
      <c r="P175" s="276"/>
    </row>
    <row r="176" spans="1:16" ht="15">
      <c r="A176" s="272"/>
      <c r="B176" s="275"/>
      <c r="C176" s="272"/>
      <c r="D176" s="176"/>
      <c r="E176" s="137">
        <v>2024</v>
      </c>
      <c r="F176" s="127">
        <f t="shared" si="10"/>
        <v>14107588.100000001</v>
      </c>
      <c r="G176" s="127"/>
      <c r="H176" s="127"/>
      <c r="I176" s="127">
        <f t="shared" si="12"/>
        <v>10871544.100000001</v>
      </c>
      <c r="J176" s="127">
        <f t="shared" si="12"/>
        <v>3236044</v>
      </c>
      <c r="K176" s="127">
        <f t="shared" si="12"/>
        <v>0</v>
      </c>
      <c r="L176" s="277"/>
      <c r="M176" s="277"/>
      <c r="N176" s="277"/>
      <c r="O176" s="277"/>
      <c r="P176" s="277"/>
    </row>
    <row r="177" spans="1:16" ht="15.75">
      <c r="A177" s="191"/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</row>
    <row r="178" spans="1:16" ht="15.75">
      <c r="A178" s="192"/>
      <c r="B178" s="192"/>
      <c r="C178" s="192"/>
      <c r="D178" s="192"/>
      <c r="E178" s="192"/>
      <c r="F178" s="278" t="s">
        <v>141</v>
      </c>
      <c r="G178" s="278"/>
      <c r="H178" s="278"/>
      <c r="I178" s="278"/>
      <c r="J178" s="278"/>
      <c r="K178" s="278"/>
      <c r="L178" s="192"/>
      <c r="M178" s="192"/>
      <c r="N178" s="192"/>
      <c r="O178" s="192"/>
      <c r="P178" s="192"/>
    </row>
    <row r="179" spans="1:16" ht="15.75">
      <c r="A179" s="192"/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</row>
    <row r="180" spans="1:16" ht="15.75">
      <c r="A180" s="189"/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</row>
    <row r="181" spans="1:16" ht="15">
      <c r="A181" s="190"/>
      <c r="B181" s="190"/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</row>
    <row r="182" spans="1:16" ht="15">
      <c r="A182" s="190"/>
      <c r="B182" s="190"/>
      <c r="C182" s="190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</row>
    <row r="183" spans="1:16" ht="1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</row>
    <row r="184" spans="1:16" ht="1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</row>
    <row r="185" spans="1:16" ht="1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</row>
    <row r="186" spans="1:16" ht="1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</row>
    <row r="187" spans="1:16" ht="1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</row>
    <row r="188" spans="1:16" ht="1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</row>
  </sheetData>
  <sheetProtection/>
  <mergeCells count="266">
    <mergeCell ref="A173:A176"/>
    <mergeCell ref="B173:B176"/>
    <mergeCell ref="C173:C176"/>
    <mergeCell ref="L173:P176"/>
    <mergeCell ref="F178:K178"/>
    <mergeCell ref="A169:A172"/>
    <mergeCell ref="B169:B172"/>
    <mergeCell ref="C169:C172"/>
    <mergeCell ref="D169:D172"/>
    <mergeCell ref="L169:L172"/>
    <mergeCell ref="M169:M172"/>
    <mergeCell ref="M160:M163"/>
    <mergeCell ref="A164:P164"/>
    <mergeCell ref="A165:A168"/>
    <mergeCell ref="B165:B168"/>
    <mergeCell ref="C165:C168"/>
    <mergeCell ref="D165:D168"/>
    <mergeCell ref="L165:L168"/>
    <mergeCell ref="M165:M168"/>
    <mergeCell ref="A160:A163"/>
    <mergeCell ref="B160:B163"/>
    <mergeCell ref="C160:C163"/>
    <mergeCell ref="D160:D163"/>
    <mergeCell ref="F160:K163"/>
    <mergeCell ref="L160:L163"/>
    <mergeCell ref="N153:N155"/>
    <mergeCell ref="D152:D155"/>
    <mergeCell ref="L152:L155"/>
    <mergeCell ref="M152:M155"/>
    <mergeCell ref="O153:O155"/>
    <mergeCell ref="A156:A159"/>
    <mergeCell ref="B156:B159"/>
    <mergeCell ref="C156:C159"/>
    <mergeCell ref="D156:D159"/>
    <mergeCell ref="L156:L159"/>
    <mergeCell ref="M156:M159"/>
    <mergeCell ref="A152:A155"/>
    <mergeCell ref="B152:B155"/>
    <mergeCell ref="C152:C155"/>
    <mergeCell ref="A147:P147"/>
    <mergeCell ref="A148:A151"/>
    <mergeCell ref="B148:B151"/>
    <mergeCell ref="C148:C151"/>
    <mergeCell ref="D148:D151"/>
    <mergeCell ref="L148:L151"/>
    <mergeCell ref="M148:M151"/>
    <mergeCell ref="A142:A145"/>
    <mergeCell ref="B142:B145"/>
    <mergeCell ref="C142:C145"/>
    <mergeCell ref="D142:D145"/>
    <mergeCell ref="L142:L145"/>
    <mergeCell ref="M142:M145"/>
    <mergeCell ref="A138:A141"/>
    <mergeCell ref="B138:B141"/>
    <mergeCell ref="C138:C141"/>
    <mergeCell ref="D138:D141"/>
    <mergeCell ref="L138:L141"/>
    <mergeCell ref="M138:M141"/>
    <mergeCell ref="A134:A137"/>
    <mergeCell ref="B134:B137"/>
    <mergeCell ref="C134:C137"/>
    <mergeCell ref="D134:D137"/>
    <mergeCell ref="L134:L137"/>
    <mergeCell ref="M134:M137"/>
    <mergeCell ref="A130:A133"/>
    <mergeCell ref="B130:B133"/>
    <mergeCell ref="C130:C133"/>
    <mergeCell ref="D130:D133"/>
    <mergeCell ref="L130:L133"/>
    <mergeCell ref="M130:M133"/>
    <mergeCell ref="A126:A129"/>
    <mergeCell ref="B126:B129"/>
    <mergeCell ref="C126:C129"/>
    <mergeCell ref="D126:D129"/>
    <mergeCell ref="L126:L129"/>
    <mergeCell ref="M126:M129"/>
    <mergeCell ref="A122:A125"/>
    <mergeCell ref="B122:B125"/>
    <mergeCell ref="C122:C125"/>
    <mergeCell ref="D122:D125"/>
    <mergeCell ref="L122:L125"/>
    <mergeCell ref="M122:M125"/>
    <mergeCell ref="A118:A121"/>
    <mergeCell ref="B118:B121"/>
    <mergeCell ref="C118:C121"/>
    <mergeCell ref="D118:D121"/>
    <mergeCell ref="L118:L121"/>
    <mergeCell ref="M118:M121"/>
    <mergeCell ref="A114:A117"/>
    <mergeCell ref="B114:B117"/>
    <mergeCell ref="C114:C117"/>
    <mergeCell ref="D114:D117"/>
    <mergeCell ref="L114:L117"/>
    <mergeCell ref="M114:M117"/>
    <mergeCell ref="A110:A113"/>
    <mergeCell ref="B110:B113"/>
    <mergeCell ref="C110:C113"/>
    <mergeCell ref="D110:D113"/>
    <mergeCell ref="L110:L113"/>
    <mergeCell ref="M110:M113"/>
    <mergeCell ref="A106:A109"/>
    <mergeCell ref="B106:B109"/>
    <mergeCell ref="C106:C109"/>
    <mergeCell ref="D106:D109"/>
    <mergeCell ref="L106:L109"/>
    <mergeCell ref="M106:M109"/>
    <mergeCell ref="F106:K109"/>
    <mergeCell ref="M97:M100"/>
    <mergeCell ref="A101:P101"/>
    <mergeCell ref="A102:A105"/>
    <mergeCell ref="B102:B105"/>
    <mergeCell ref="C102:C105"/>
    <mergeCell ref="D102:D105"/>
    <mergeCell ref="L102:L105"/>
    <mergeCell ref="M102:M105"/>
    <mergeCell ref="A97:A100"/>
    <mergeCell ref="B97:B100"/>
    <mergeCell ref="C97:C100"/>
    <mergeCell ref="D97:D100"/>
    <mergeCell ref="F97:K100"/>
    <mergeCell ref="L97:L100"/>
    <mergeCell ref="A92:P92"/>
    <mergeCell ref="A93:A96"/>
    <mergeCell ref="B93:B96"/>
    <mergeCell ref="C93:C96"/>
    <mergeCell ref="D93:D96"/>
    <mergeCell ref="F93:K96"/>
    <mergeCell ref="L93:L96"/>
    <mergeCell ref="M93:M96"/>
    <mergeCell ref="A88:A91"/>
    <mergeCell ref="B88:B91"/>
    <mergeCell ref="C88:C91"/>
    <mergeCell ref="D88:D91"/>
    <mergeCell ref="L88:L91"/>
    <mergeCell ref="M88:M91"/>
    <mergeCell ref="M80:M83"/>
    <mergeCell ref="A84:A87"/>
    <mergeCell ref="B84:B87"/>
    <mergeCell ref="C84:C87"/>
    <mergeCell ref="D84:D87"/>
    <mergeCell ref="F84:K87"/>
    <mergeCell ref="L84:L87"/>
    <mergeCell ref="M84:M87"/>
    <mergeCell ref="A80:A83"/>
    <mergeCell ref="B80:B83"/>
    <mergeCell ref="C80:C83"/>
    <mergeCell ref="D80:D83"/>
    <mergeCell ref="F80:K83"/>
    <mergeCell ref="L80:L83"/>
    <mergeCell ref="A74:A77"/>
    <mergeCell ref="B74:B77"/>
    <mergeCell ref="C74:C77"/>
    <mergeCell ref="D74:D77"/>
    <mergeCell ref="L74:L77"/>
    <mergeCell ref="M74:M77"/>
    <mergeCell ref="A69:P69"/>
    <mergeCell ref="A70:A73"/>
    <mergeCell ref="B70:B73"/>
    <mergeCell ref="C70:C73"/>
    <mergeCell ref="D70:D73"/>
    <mergeCell ref="L70:L73"/>
    <mergeCell ref="M70:M73"/>
    <mergeCell ref="Q45:Q48"/>
    <mergeCell ref="A49:A52"/>
    <mergeCell ref="B49:B52"/>
    <mergeCell ref="C49:C52"/>
    <mergeCell ref="D49:D52"/>
    <mergeCell ref="L49:L52"/>
    <mergeCell ref="M49:M52"/>
    <mergeCell ref="Q49:Q52"/>
    <mergeCell ref="M41:M44"/>
    <mergeCell ref="A45:A48"/>
    <mergeCell ref="B45:B48"/>
    <mergeCell ref="C45:C48"/>
    <mergeCell ref="D45:D48"/>
    <mergeCell ref="L45:L48"/>
    <mergeCell ref="M45:M48"/>
    <mergeCell ref="A41:A44"/>
    <mergeCell ref="B41:B44"/>
    <mergeCell ref="C41:C44"/>
    <mergeCell ref="D41:D44"/>
    <mergeCell ref="F41:K44"/>
    <mergeCell ref="L41:L44"/>
    <mergeCell ref="M33:M36"/>
    <mergeCell ref="A37:A40"/>
    <mergeCell ref="B37:B40"/>
    <mergeCell ref="C37:C40"/>
    <mergeCell ref="D37:D40"/>
    <mergeCell ref="F37:K40"/>
    <mergeCell ref="L37:L40"/>
    <mergeCell ref="M37:M40"/>
    <mergeCell ref="A33:A36"/>
    <mergeCell ref="B33:B36"/>
    <mergeCell ref="C33:C36"/>
    <mergeCell ref="D33:D36"/>
    <mergeCell ref="F33:K36"/>
    <mergeCell ref="L33:L36"/>
    <mergeCell ref="Q25:Q28"/>
    <mergeCell ref="A29:A32"/>
    <mergeCell ref="B29:B32"/>
    <mergeCell ref="C29:C32"/>
    <mergeCell ref="D29:D32"/>
    <mergeCell ref="L29:L32"/>
    <mergeCell ref="M29:M32"/>
    <mergeCell ref="Q29:Q32"/>
    <mergeCell ref="A25:A28"/>
    <mergeCell ref="B25:B28"/>
    <mergeCell ref="C25:C28"/>
    <mergeCell ref="D25:D28"/>
    <mergeCell ref="L25:L28"/>
    <mergeCell ref="M25:M28"/>
    <mergeCell ref="M17:M20"/>
    <mergeCell ref="A21:A24"/>
    <mergeCell ref="B21:B24"/>
    <mergeCell ref="C21:C24"/>
    <mergeCell ref="D21:D24"/>
    <mergeCell ref="L21:L24"/>
    <mergeCell ref="A17:A20"/>
    <mergeCell ref="B17:B20"/>
    <mergeCell ref="C17:C20"/>
    <mergeCell ref="D17:D20"/>
    <mergeCell ref="C11:C13"/>
    <mergeCell ref="D11:D13"/>
    <mergeCell ref="M21:M24"/>
    <mergeCell ref="L11:L13"/>
    <mergeCell ref="M11:M13"/>
    <mergeCell ref="F11:K12"/>
    <mergeCell ref="Q134:Q137"/>
    <mergeCell ref="S45:U48"/>
    <mergeCell ref="L17:L20"/>
    <mergeCell ref="P11:P13"/>
    <mergeCell ref="A15:P15"/>
    <mergeCell ref="B16:P16"/>
    <mergeCell ref="A7:P10"/>
    <mergeCell ref="A11:A13"/>
    <mergeCell ref="B11:B13"/>
    <mergeCell ref="M1:P1"/>
    <mergeCell ref="M2:P2"/>
    <mergeCell ref="M5:P5"/>
    <mergeCell ref="E11:E13"/>
    <mergeCell ref="M3:P3"/>
    <mergeCell ref="M4:P4"/>
    <mergeCell ref="D53:D56"/>
    <mergeCell ref="A53:A56"/>
    <mergeCell ref="B53:B56"/>
    <mergeCell ref="C53:C56"/>
    <mergeCell ref="L53:L56"/>
    <mergeCell ref="M53:M56"/>
    <mergeCell ref="A57:A60"/>
    <mergeCell ref="B57:B60"/>
    <mergeCell ref="C57:C60"/>
    <mergeCell ref="D57:D60"/>
    <mergeCell ref="L57:L60"/>
    <mergeCell ref="M57:M60"/>
    <mergeCell ref="A61:A64"/>
    <mergeCell ref="B61:B64"/>
    <mergeCell ref="C61:C64"/>
    <mergeCell ref="D61:D64"/>
    <mergeCell ref="L61:L64"/>
    <mergeCell ref="M61:M64"/>
    <mergeCell ref="A65:A68"/>
    <mergeCell ref="B65:B68"/>
    <mergeCell ref="C65:C68"/>
    <mergeCell ref="D65:D68"/>
    <mergeCell ref="L65:L68"/>
    <mergeCell ref="M65:M68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landscape" paperSize="9" scale="55" r:id="rId3"/>
  <rowBreaks count="4" manualBreakCount="4">
    <brk id="52" max="15" man="1"/>
    <brk id="100" max="15" man="1"/>
    <brk id="134" max="15" man="1"/>
    <brk id="179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3"/>
  <sheetViews>
    <sheetView showGridLines="0" view="pageBreakPreview" zoomScale="85" zoomScaleNormal="70" zoomScaleSheetLayoutView="85" workbookViewId="0" topLeftCell="A1">
      <selection activeCell="P163" sqref="P163:P164"/>
    </sheetView>
  </sheetViews>
  <sheetFormatPr defaultColWidth="9.140625" defaultRowHeight="15"/>
  <cols>
    <col min="1" max="1" width="9.00390625" style="0" customWidth="1"/>
    <col min="2" max="2" width="45.421875" style="0" customWidth="1"/>
    <col min="3" max="3" width="16.421875" style="0" customWidth="1"/>
    <col min="4" max="4" width="13.00390625" style="0" customWidth="1"/>
    <col min="5" max="5" width="13.7109375" style="0" customWidth="1"/>
    <col min="6" max="6" width="17.28125" style="0" customWidth="1"/>
    <col min="7" max="8" width="0" style="0" hidden="1" customWidth="1"/>
    <col min="9" max="9" width="16.28125" style="0" customWidth="1"/>
    <col min="10" max="10" width="17.140625" style="0" customWidth="1"/>
    <col min="11" max="11" width="15.7109375" style="0" customWidth="1"/>
    <col min="12" max="12" width="34.7109375" style="0" customWidth="1"/>
    <col min="13" max="13" width="6.140625" style="0" customWidth="1"/>
    <col min="14" max="15" width="0" style="0" hidden="1" customWidth="1"/>
    <col min="16" max="16" width="26.421875" style="0" customWidth="1"/>
    <col min="17" max="17" width="44.57421875" style="0" customWidth="1"/>
  </cols>
  <sheetData>
    <row r="1" spans="12:16" ht="15">
      <c r="L1" s="212" t="s">
        <v>263</v>
      </c>
      <c r="M1" s="285"/>
      <c r="N1" s="285"/>
      <c r="O1" s="285"/>
      <c r="P1" s="285"/>
    </row>
    <row r="2" spans="1:16" ht="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212" t="s">
        <v>264</v>
      </c>
      <c r="M2" s="285"/>
      <c r="N2" s="285"/>
      <c r="O2" s="285"/>
      <c r="P2" s="285"/>
    </row>
    <row r="3" spans="1:16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212" t="s">
        <v>265</v>
      </c>
      <c r="M3" s="285"/>
      <c r="N3" s="285"/>
      <c r="O3" s="285"/>
      <c r="P3" s="285"/>
    </row>
    <row r="4" spans="1:16" ht="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212" t="s">
        <v>266</v>
      </c>
      <c r="M4" s="285"/>
      <c r="N4" s="285"/>
      <c r="O4" s="285"/>
      <c r="P4" s="285"/>
    </row>
    <row r="5" spans="1:16" ht="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212" t="s">
        <v>267</v>
      </c>
      <c r="M5" s="285"/>
      <c r="N5" s="285"/>
      <c r="O5" s="285"/>
      <c r="P5" s="285"/>
    </row>
    <row r="6" spans="1:16" ht="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5">
      <c r="A7" s="209" t="s">
        <v>186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6" ht="15">
      <c r="A8" s="209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</row>
    <row r="9" spans="1:16" ht="4.5" customHeight="1">
      <c r="A9" s="20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</row>
    <row r="10" spans="1:16" ht="6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</row>
    <row r="11" spans="1:16" ht="15.75" customHeight="1">
      <c r="A11" s="211" t="s">
        <v>8</v>
      </c>
      <c r="B11" s="211" t="s">
        <v>31</v>
      </c>
      <c r="C11" s="211" t="s">
        <v>157</v>
      </c>
      <c r="D11" s="211" t="s">
        <v>158</v>
      </c>
      <c r="E11" s="211" t="s">
        <v>219</v>
      </c>
      <c r="F11" s="211" t="s">
        <v>216</v>
      </c>
      <c r="G11" s="216"/>
      <c r="H11" s="216"/>
      <c r="I11" s="216"/>
      <c r="J11" s="216"/>
      <c r="K11" s="216"/>
      <c r="L11" s="215" t="s">
        <v>217</v>
      </c>
      <c r="M11" s="215" t="s">
        <v>36</v>
      </c>
      <c r="N11" s="104"/>
      <c r="O11" s="104"/>
      <c r="P11" s="215" t="s">
        <v>218</v>
      </c>
    </row>
    <row r="12" spans="1:16" ht="12" customHeight="1">
      <c r="A12" s="211"/>
      <c r="B12" s="211"/>
      <c r="C12" s="211"/>
      <c r="D12" s="224"/>
      <c r="E12" s="211"/>
      <c r="F12" s="216"/>
      <c r="G12" s="216"/>
      <c r="H12" s="216"/>
      <c r="I12" s="216"/>
      <c r="J12" s="216"/>
      <c r="K12" s="216"/>
      <c r="L12" s="216"/>
      <c r="M12" s="216"/>
      <c r="N12" s="104"/>
      <c r="O12" s="104"/>
      <c r="P12" s="216"/>
    </row>
    <row r="13" spans="1:16" ht="31.5" customHeight="1">
      <c r="A13" s="211"/>
      <c r="B13" s="211"/>
      <c r="C13" s="211"/>
      <c r="D13" s="224"/>
      <c r="E13" s="211"/>
      <c r="F13" s="102" t="s">
        <v>214</v>
      </c>
      <c r="G13" s="102" t="s">
        <v>32</v>
      </c>
      <c r="H13" s="102" t="s">
        <v>33</v>
      </c>
      <c r="I13" s="102" t="s">
        <v>6</v>
      </c>
      <c r="J13" s="102" t="s">
        <v>215</v>
      </c>
      <c r="K13" s="103" t="s">
        <v>127</v>
      </c>
      <c r="L13" s="216"/>
      <c r="M13" s="216"/>
      <c r="N13" s="104">
        <v>2014</v>
      </c>
      <c r="O13" s="104">
        <v>2015</v>
      </c>
      <c r="P13" s="216"/>
    </row>
    <row r="14" spans="1:16" ht="45">
      <c r="A14" s="102" t="s">
        <v>17</v>
      </c>
      <c r="B14" s="102" t="s">
        <v>9</v>
      </c>
      <c r="C14" s="102" t="s">
        <v>11</v>
      </c>
      <c r="D14" s="102" t="s">
        <v>13</v>
      </c>
      <c r="E14" s="102" t="s">
        <v>18</v>
      </c>
      <c r="F14" s="102" t="s">
        <v>19</v>
      </c>
      <c r="G14" s="102" t="s">
        <v>18</v>
      </c>
      <c r="H14" s="102" t="s">
        <v>19</v>
      </c>
      <c r="I14" s="102" t="s">
        <v>20</v>
      </c>
      <c r="J14" s="102" t="s">
        <v>21</v>
      </c>
      <c r="K14" s="103" t="s">
        <v>24</v>
      </c>
      <c r="L14" s="102" t="s">
        <v>25</v>
      </c>
      <c r="M14" s="102" t="s">
        <v>26</v>
      </c>
      <c r="N14" s="102" t="s">
        <v>25</v>
      </c>
      <c r="O14" s="102" t="s">
        <v>26</v>
      </c>
      <c r="P14" s="102" t="s">
        <v>27</v>
      </c>
    </row>
    <row r="15" spans="1:16" ht="15">
      <c r="A15" s="220" t="s">
        <v>188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</row>
    <row r="16" spans="1:16" ht="15">
      <c r="A16" s="105" t="s">
        <v>17</v>
      </c>
      <c r="B16" s="220" t="s">
        <v>133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</row>
    <row r="17" spans="1:16" ht="18" customHeight="1">
      <c r="A17" s="221" t="s">
        <v>0</v>
      </c>
      <c r="B17" s="222" t="s">
        <v>238</v>
      </c>
      <c r="C17" s="221" t="s">
        <v>190</v>
      </c>
      <c r="D17" s="223" t="s">
        <v>187</v>
      </c>
      <c r="E17" s="137">
        <v>2021</v>
      </c>
      <c r="F17" s="106">
        <f>I17+J17+K17</f>
        <v>19745381.21</v>
      </c>
      <c r="G17" s="106" t="e">
        <f>SUM(G19:G20)</f>
        <v>#REF!</v>
      </c>
      <c r="H17" s="106" t="e">
        <f>SUM(H19:H20)</f>
        <v>#REF!</v>
      </c>
      <c r="I17" s="106">
        <f>I21+I25+I29+I45+I49+I53+I57</f>
        <v>19745381.21</v>
      </c>
      <c r="J17" s="106">
        <f>J21+J25+J29+J45+J49+J53+J57</f>
        <v>0</v>
      </c>
      <c r="K17" s="106">
        <f>K21+K25+K29+K45+K49+K53+K57</f>
        <v>0</v>
      </c>
      <c r="L17" s="219" t="s">
        <v>140</v>
      </c>
      <c r="M17" s="219" t="s">
        <v>160</v>
      </c>
      <c r="N17" s="107"/>
      <c r="O17" s="107"/>
      <c r="P17" s="135">
        <v>15</v>
      </c>
    </row>
    <row r="18" spans="1:16" ht="18.75" customHeight="1">
      <c r="A18" s="221"/>
      <c r="B18" s="222"/>
      <c r="C18" s="221"/>
      <c r="D18" s="223"/>
      <c r="E18" s="137">
        <v>2022</v>
      </c>
      <c r="F18" s="106">
        <f aca="true" t="shared" si="0" ref="F18:F32">I18+J18+K18</f>
        <v>30841275.35</v>
      </c>
      <c r="G18" s="106"/>
      <c r="H18" s="106"/>
      <c r="I18" s="106">
        <f aca="true" t="shared" si="1" ref="I18:J20">I22+I26+I30+I46+I50+I54+I58</f>
        <v>11732723.35</v>
      </c>
      <c r="J18" s="106">
        <f t="shared" si="1"/>
        <v>19108552</v>
      </c>
      <c r="K18" s="106">
        <f>K22+K26+K30+K46+K50+K54+K58</f>
        <v>0</v>
      </c>
      <c r="L18" s="219"/>
      <c r="M18" s="219"/>
      <c r="N18" s="107"/>
      <c r="O18" s="107"/>
      <c r="P18" s="135">
        <v>15</v>
      </c>
    </row>
    <row r="19" spans="1:16" ht="19.5" customHeight="1">
      <c r="A19" s="221"/>
      <c r="B19" s="222"/>
      <c r="C19" s="221"/>
      <c r="D19" s="224"/>
      <c r="E19" s="137">
        <v>2023</v>
      </c>
      <c r="F19" s="106">
        <f t="shared" si="0"/>
        <v>1443503.04</v>
      </c>
      <c r="G19" s="106" t="e">
        <f>G33+#REF!+#REF!+#REF!</f>
        <v>#REF!</v>
      </c>
      <c r="H19" s="106" t="e">
        <f>H33+#REF!+#REF!+#REF!</f>
        <v>#REF!</v>
      </c>
      <c r="I19" s="106">
        <f t="shared" si="1"/>
        <v>1443503.04</v>
      </c>
      <c r="J19" s="106">
        <f t="shared" si="1"/>
        <v>0</v>
      </c>
      <c r="K19" s="106">
        <f>K23+K27+K31+K47+K51+K55+K59</f>
        <v>0</v>
      </c>
      <c r="L19" s="219"/>
      <c r="M19" s="219"/>
      <c r="N19" s="107"/>
      <c r="O19" s="107"/>
      <c r="P19" s="135">
        <v>15</v>
      </c>
    </row>
    <row r="20" spans="1:16" ht="15.75" customHeight="1">
      <c r="A20" s="221"/>
      <c r="B20" s="222"/>
      <c r="C20" s="221"/>
      <c r="D20" s="224"/>
      <c r="E20" s="137">
        <v>2024</v>
      </c>
      <c r="F20" s="106">
        <f t="shared" si="0"/>
        <v>1443503.04</v>
      </c>
      <c r="G20" s="106" t="e">
        <f>G36+#REF!+#REF!</f>
        <v>#REF!</v>
      </c>
      <c r="H20" s="106" t="e">
        <f>H36+#REF!+#REF!</f>
        <v>#REF!</v>
      </c>
      <c r="I20" s="106">
        <f t="shared" si="1"/>
        <v>1443503.04</v>
      </c>
      <c r="J20" s="106">
        <f t="shared" si="1"/>
        <v>0</v>
      </c>
      <c r="K20" s="106">
        <f>K24+K28+K32+K48+K52+K56+K60</f>
        <v>0</v>
      </c>
      <c r="L20" s="219"/>
      <c r="M20" s="219"/>
      <c r="N20" s="107"/>
      <c r="O20" s="107"/>
      <c r="P20" s="135">
        <v>15</v>
      </c>
    </row>
    <row r="21" spans="1:17" ht="17.25" customHeight="1">
      <c r="A21" s="226" t="s">
        <v>44</v>
      </c>
      <c r="B21" s="227" t="s">
        <v>135</v>
      </c>
      <c r="C21" s="228" t="s">
        <v>207</v>
      </c>
      <c r="D21" s="223" t="s">
        <v>187</v>
      </c>
      <c r="E21" s="136">
        <v>2021</v>
      </c>
      <c r="F21" s="108">
        <f t="shared" si="0"/>
        <v>1277088.89</v>
      </c>
      <c r="G21" s="108" t="e">
        <v>#REF!</v>
      </c>
      <c r="H21" s="108" t="e">
        <v>#REF!</v>
      </c>
      <c r="I21" s="108">
        <f>996866.67+680281-400058.78</f>
        <v>1277088.89</v>
      </c>
      <c r="J21" s="108">
        <v>0</v>
      </c>
      <c r="K21" s="108">
        <v>0</v>
      </c>
      <c r="L21" s="214" t="s">
        <v>260</v>
      </c>
      <c r="M21" s="214" t="s">
        <v>136</v>
      </c>
      <c r="N21" s="107"/>
      <c r="O21" s="107"/>
      <c r="P21" s="133">
        <v>9</v>
      </c>
      <c r="Q21" s="147">
        <v>27870</v>
      </c>
    </row>
    <row r="22" spans="1:16" ht="18" customHeight="1">
      <c r="A22" s="226"/>
      <c r="B22" s="227"/>
      <c r="C22" s="228"/>
      <c r="D22" s="223"/>
      <c r="E22" s="136">
        <v>2022</v>
      </c>
      <c r="F22" s="108">
        <f t="shared" si="0"/>
        <v>0</v>
      </c>
      <c r="G22" s="108"/>
      <c r="H22" s="108"/>
      <c r="I22" s="108">
        <v>0</v>
      </c>
      <c r="J22" s="108">
        <v>0</v>
      </c>
      <c r="K22" s="108">
        <v>0</v>
      </c>
      <c r="L22" s="214"/>
      <c r="M22" s="214"/>
      <c r="N22" s="107"/>
      <c r="O22" s="107"/>
      <c r="P22" s="133">
        <v>12</v>
      </c>
    </row>
    <row r="23" spans="1:16" ht="17.25" customHeight="1">
      <c r="A23" s="226"/>
      <c r="B23" s="227"/>
      <c r="C23" s="228"/>
      <c r="D23" s="224"/>
      <c r="E23" s="136">
        <v>2023</v>
      </c>
      <c r="F23" s="108">
        <f t="shared" si="0"/>
        <v>0</v>
      </c>
      <c r="G23" s="108" t="e">
        <v>#REF!</v>
      </c>
      <c r="H23" s="108" t="e">
        <v>#REF!</v>
      </c>
      <c r="I23" s="108">
        <v>0</v>
      </c>
      <c r="J23" s="108">
        <v>0</v>
      </c>
      <c r="K23" s="108">
        <v>0</v>
      </c>
      <c r="L23" s="214"/>
      <c r="M23" s="214"/>
      <c r="N23" s="107"/>
      <c r="O23" s="107"/>
      <c r="P23" s="133">
        <v>15</v>
      </c>
    </row>
    <row r="24" spans="1:16" ht="17.25" customHeight="1">
      <c r="A24" s="226"/>
      <c r="B24" s="227"/>
      <c r="C24" s="228"/>
      <c r="D24" s="224"/>
      <c r="E24" s="136">
        <v>2024</v>
      </c>
      <c r="F24" s="108">
        <f t="shared" si="0"/>
        <v>0</v>
      </c>
      <c r="G24" s="108" t="e">
        <v>#REF!</v>
      </c>
      <c r="H24" s="108" t="e">
        <v>#REF!</v>
      </c>
      <c r="I24" s="108">
        <v>0</v>
      </c>
      <c r="J24" s="108">
        <v>0</v>
      </c>
      <c r="K24" s="108">
        <v>0</v>
      </c>
      <c r="L24" s="214"/>
      <c r="M24" s="214"/>
      <c r="N24" s="107"/>
      <c r="O24" s="107"/>
      <c r="P24" s="133">
        <v>0</v>
      </c>
    </row>
    <row r="25" spans="1:17" ht="17.25" customHeight="1">
      <c r="A25" s="193" t="s">
        <v>45</v>
      </c>
      <c r="B25" s="195" t="s">
        <v>200</v>
      </c>
      <c r="C25" s="197" t="s">
        <v>199</v>
      </c>
      <c r="D25" s="199" t="s">
        <v>187</v>
      </c>
      <c r="E25" s="136">
        <v>2021</v>
      </c>
      <c r="F25" s="108">
        <f t="shared" si="0"/>
        <v>783509.2300000001</v>
      </c>
      <c r="G25" s="108"/>
      <c r="H25" s="108"/>
      <c r="I25" s="163">
        <f>1412948.6-629439.37</f>
        <v>783509.2300000001</v>
      </c>
      <c r="J25" s="108">
        <v>0</v>
      </c>
      <c r="K25" s="108">
        <v>0</v>
      </c>
      <c r="L25" s="197" t="s">
        <v>221</v>
      </c>
      <c r="M25" s="225" t="s">
        <v>136</v>
      </c>
      <c r="N25" s="107"/>
      <c r="O25" s="107"/>
      <c r="P25" s="133">
        <v>12</v>
      </c>
      <c r="Q25" s="229" t="s">
        <v>272</v>
      </c>
    </row>
    <row r="26" spans="1:17" ht="17.25" customHeight="1">
      <c r="A26" s="282"/>
      <c r="B26" s="286"/>
      <c r="C26" s="216"/>
      <c r="D26" s="216"/>
      <c r="E26" s="136">
        <v>2022</v>
      </c>
      <c r="F26" s="108">
        <f t="shared" si="0"/>
        <v>0</v>
      </c>
      <c r="G26" s="108"/>
      <c r="H26" s="108"/>
      <c r="I26" s="108">
        <v>0</v>
      </c>
      <c r="J26" s="108">
        <v>0</v>
      </c>
      <c r="K26" s="108">
        <v>0</v>
      </c>
      <c r="L26" s="216"/>
      <c r="M26" s="216"/>
      <c r="N26" s="107"/>
      <c r="O26" s="107"/>
      <c r="P26" s="133">
        <v>0</v>
      </c>
      <c r="Q26" s="230"/>
    </row>
    <row r="27" spans="1:17" ht="17.25" customHeight="1">
      <c r="A27" s="282"/>
      <c r="B27" s="286"/>
      <c r="C27" s="216"/>
      <c r="D27" s="216"/>
      <c r="E27" s="136">
        <v>2023</v>
      </c>
      <c r="F27" s="108">
        <f t="shared" si="0"/>
        <v>0</v>
      </c>
      <c r="G27" s="108"/>
      <c r="H27" s="108"/>
      <c r="I27" s="108">
        <v>0</v>
      </c>
      <c r="J27" s="108">
        <v>0</v>
      </c>
      <c r="K27" s="108">
        <v>0</v>
      </c>
      <c r="L27" s="216"/>
      <c r="M27" s="216"/>
      <c r="N27" s="107"/>
      <c r="O27" s="107"/>
      <c r="P27" s="133">
        <v>0</v>
      </c>
      <c r="Q27" s="230"/>
    </row>
    <row r="28" spans="1:17" ht="16.5" customHeight="1">
      <c r="A28" s="282"/>
      <c r="B28" s="286"/>
      <c r="C28" s="216"/>
      <c r="D28" s="216"/>
      <c r="E28" s="136">
        <v>2024</v>
      </c>
      <c r="F28" s="108">
        <f t="shared" si="0"/>
        <v>0</v>
      </c>
      <c r="G28" s="163"/>
      <c r="H28" s="163"/>
      <c r="I28" s="163">
        <v>0</v>
      </c>
      <c r="J28" s="163">
        <v>0</v>
      </c>
      <c r="K28" s="163">
        <v>0</v>
      </c>
      <c r="L28" s="216"/>
      <c r="M28" s="216"/>
      <c r="N28" s="146"/>
      <c r="O28" s="146"/>
      <c r="P28" s="133">
        <v>0</v>
      </c>
      <c r="Q28" s="230"/>
    </row>
    <row r="29" spans="1:17" ht="19.5" customHeight="1">
      <c r="A29" s="193" t="s">
        <v>46</v>
      </c>
      <c r="B29" s="195" t="s">
        <v>205</v>
      </c>
      <c r="C29" s="197" t="s">
        <v>199</v>
      </c>
      <c r="D29" s="199" t="s">
        <v>187</v>
      </c>
      <c r="E29" s="136">
        <v>2021</v>
      </c>
      <c r="F29" s="108">
        <f t="shared" si="0"/>
        <v>11910145.97</v>
      </c>
      <c r="G29" s="163"/>
      <c r="H29" s="163"/>
      <c r="I29" s="163">
        <f>12610472.91-700326.94</f>
        <v>11910145.97</v>
      </c>
      <c r="J29" s="163">
        <v>0</v>
      </c>
      <c r="K29" s="163">
        <v>0</v>
      </c>
      <c r="L29" s="197" t="s">
        <v>220</v>
      </c>
      <c r="M29" s="225" t="s">
        <v>136</v>
      </c>
      <c r="N29" s="146"/>
      <c r="O29" s="146"/>
      <c r="P29" s="133">
        <v>12</v>
      </c>
      <c r="Q29" s="229" t="s">
        <v>273</v>
      </c>
    </row>
    <row r="30" spans="1:17" ht="17.25" customHeight="1">
      <c r="A30" s="282"/>
      <c r="B30" s="286"/>
      <c r="C30" s="216"/>
      <c r="D30" s="216"/>
      <c r="E30" s="136">
        <v>2022</v>
      </c>
      <c r="F30" s="108">
        <f t="shared" si="0"/>
        <v>0</v>
      </c>
      <c r="G30" s="163"/>
      <c r="H30" s="163"/>
      <c r="I30" s="163">
        <v>0</v>
      </c>
      <c r="J30" s="163">
        <v>0</v>
      </c>
      <c r="K30" s="163">
        <v>0</v>
      </c>
      <c r="L30" s="198"/>
      <c r="M30" s="216"/>
      <c r="N30" s="146"/>
      <c r="O30" s="146"/>
      <c r="P30" s="133">
        <v>0</v>
      </c>
      <c r="Q30" s="230"/>
    </row>
    <row r="31" spans="1:17" ht="16.5" customHeight="1">
      <c r="A31" s="282"/>
      <c r="B31" s="286"/>
      <c r="C31" s="216"/>
      <c r="D31" s="216"/>
      <c r="E31" s="136">
        <v>2023</v>
      </c>
      <c r="F31" s="108">
        <f t="shared" si="0"/>
        <v>0</v>
      </c>
      <c r="G31" s="163"/>
      <c r="H31" s="163"/>
      <c r="I31" s="163">
        <v>0</v>
      </c>
      <c r="J31" s="163">
        <v>0</v>
      </c>
      <c r="K31" s="163">
        <v>0</v>
      </c>
      <c r="L31" s="198"/>
      <c r="M31" s="216"/>
      <c r="N31" s="146"/>
      <c r="O31" s="146"/>
      <c r="P31" s="133">
        <v>0</v>
      </c>
      <c r="Q31" s="230"/>
    </row>
    <row r="32" spans="1:17" ht="18.75" customHeight="1">
      <c r="A32" s="282"/>
      <c r="B32" s="286"/>
      <c r="C32" s="216"/>
      <c r="D32" s="216"/>
      <c r="E32" s="136">
        <v>2024</v>
      </c>
      <c r="F32" s="108">
        <f t="shared" si="0"/>
        <v>0</v>
      </c>
      <c r="G32" s="163"/>
      <c r="H32" s="163"/>
      <c r="I32" s="163">
        <v>0</v>
      </c>
      <c r="J32" s="163">
        <v>0</v>
      </c>
      <c r="K32" s="163">
        <v>0</v>
      </c>
      <c r="L32" s="198"/>
      <c r="M32" s="216"/>
      <c r="N32" s="146"/>
      <c r="O32" s="146"/>
      <c r="P32" s="133">
        <v>0</v>
      </c>
      <c r="Q32" s="230"/>
    </row>
    <row r="33" spans="1:16" ht="15.75" customHeight="1">
      <c r="A33" s="193" t="s">
        <v>197</v>
      </c>
      <c r="B33" s="195" t="s">
        <v>144</v>
      </c>
      <c r="C33" s="197" t="s">
        <v>176</v>
      </c>
      <c r="D33" s="197" t="s">
        <v>187</v>
      </c>
      <c r="E33" s="136">
        <v>2021</v>
      </c>
      <c r="F33" s="225" t="s">
        <v>148</v>
      </c>
      <c r="G33" s="198"/>
      <c r="H33" s="198"/>
      <c r="I33" s="198"/>
      <c r="J33" s="198"/>
      <c r="K33" s="198"/>
      <c r="L33" s="197" t="s">
        <v>147</v>
      </c>
      <c r="M33" s="197" t="s">
        <v>136</v>
      </c>
      <c r="N33" s="125"/>
      <c r="O33" s="125"/>
      <c r="P33" s="162">
        <v>1</v>
      </c>
    </row>
    <row r="34" spans="1:16" ht="17.25" customHeight="1">
      <c r="A34" s="193"/>
      <c r="B34" s="195"/>
      <c r="C34" s="197"/>
      <c r="D34" s="197"/>
      <c r="E34" s="136">
        <v>2022</v>
      </c>
      <c r="F34" s="198"/>
      <c r="G34" s="198"/>
      <c r="H34" s="198"/>
      <c r="I34" s="198"/>
      <c r="J34" s="198"/>
      <c r="K34" s="198"/>
      <c r="L34" s="197"/>
      <c r="M34" s="197"/>
      <c r="N34" s="125"/>
      <c r="O34" s="125"/>
      <c r="P34" s="162">
        <v>1</v>
      </c>
    </row>
    <row r="35" spans="1:16" ht="14.25" customHeight="1">
      <c r="A35" s="193"/>
      <c r="B35" s="195"/>
      <c r="C35" s="197"/>
      <c r="D35" s="197"/>
      <c r="E35" s="136">
        <v>2023</v>
      </c>
      <c r="F35" s="198"/>
      <c r="G35" s="198"/>
      <c r="H35" s="198"/>
      <c r="I35" s="198"/>
      <c r="J35" s="198"/>
      <c r="K35" s="198"/>
      <c r="L35" s="197"/>
      <c r="M35" s="197"/>
      <c r="N35" s="125"/>
      <c r="O35" s="125"/>
      <c r="P35" s="162">
        <v>2</v>
      </c>
    </row>
    <row r="36" spans="1:16" ht="14.25" customHeight="1">
      <c r="A36" s="193"/>
      <c r="B36" s="195"/>
      <c r="C36" s="197"/>
      <c r="D36" s="312"/>
      <c r="E36" s="136">
        <v>2024</v>
      </c>
      <c r="F36" s="198"/>
      <c r="G36" s="198"/>
      <c r="H36" s="198"/>
      <c r="I36" s="198"/>
      <c r="J36" s="198"/>
      <c r="K36" s="198"/>
      <c r="L36" s="197"/>
      <c r="M36" s="197"/>
      <c r="N36" s="125"/>
      <c r="O36" s="125"/>
      <c r="P36" s="162">
        <v>2</v>
      </c>
    </row>
    <row r="37" spans="1:16" ht="17.25" customHeight="1">
      <c r="A37" s="193" t="s">
        <v>201</v>
      </c>
      <c r="B37" s="233" t="s">
        <v>143</v>
      </c>
      <c r="C37" s="197" t="s">
        <v>189</v>
      </c>
      <c r="D37" s="197" t="s">
        <v>187</v>
      </c>
      <c r="E37" s="136">
        <v>2021</v>
      </c>
      <c r="F37" s="225" t="s">
        <v>148</v>
      </c>
      <c r="G37" s="198"/>
      <c r="H37" s="198"/>
      <c r="I37" s="198"/>
      <c r="J37" s="198"/>
      <c r="K37" s="198"/>
      <c r="L37" s="197" t="s">
        <v>235</v>
      </c>
      <c r="M37" s="197" t="s">
        <v>136</v>
      </c>
      <c r="N37" s="125"/>
      <c r="O37" s="125"/>
      <c r="P37" s="162">
        <v>1</v>
      </c>
    </row>
    <row r="38" spans="1:16" ht="16.5" customHeight="1">
      <c r="A38" s="282"/>
      <c r="B38" s="292"/>
      <c r="C38" s="216"/>
      <c r="D38" s="216"/>
      <c r="E38" s="136">
        <v>2022</v>
      </c>
      <c r="F38" s="198"/>
      <c r="G38" s="198"/>
      <c r="H38" s="198"/>
      <c r="I38" s="198"/>
      <c r="J38" s="198"/>
      <c r="K38" s="198"/>
      <c r="L38" s="216"/>
      <c r="M38" s="216"/>
      <c r="N38" s="125"/>
      <c r="O38" s="125"/>
      <c r="P38" s="162">
        <v>1</v>
      </c>
    </row>
    <row r="39" spans="1:16" ht="16.5" customHeight="1">
      <c r="A39" s="282"/>
      <c r="B39" s="292"/>
      <c r="C39" s="216"/>
      <c r="D39" s="216"/>
      <c r="E39" s="136">
        <v>2023</v>
      </c>
      <c r="F39" s="198"/>
      <c r="G39" s="198"/>
      <c r="H39" s="198"/>
      <c r="I39" s="198"/>
      <c r="J39" s="198"/>
      <c r="K39" s="198"/>
      <c r="L39" s="216"/>
      <c r="M39" s="216"/>
      <c r="N39" s="125"/>
      <c r="O39" s="125"/>
      <c r="P39" s="162">
        <v>2</v>
      </c>
    </row>
    <row r="40" spans="1:16" ht="15.75" customHeight="1">
      <c r="A40" s="282"/>
      <c r="B40" s="292"/>
      <c r="C40" s="216"/>
      <c r="D40" s="216"/>
      <c r="E40" s="136">
        <v>2024</v>
      </c>
      <c r="F40" s="198"/>
      <c r="G40" s="198"/>
      <c r="H40" s="198"/>
      <c r="I40" s="198"/>
      <c r="J40" s="198"/>
      <c r="K40" s="198"/>
      <c r="L40" s="216"/>
      <c r="M40" s="216"/>
      <c r="N40" s="148"/>
      <c r="O40" s="148"/>
      <c r="P40" s="162">
        <v>2</v>
      </c>
    </row>
    <row r="41" spans="1:16" ht="15.75" customHeight="1">
      <c r="A41" s="234" t="s">
        <v>202</v>
      </c>
      <c r="B41" s="227" t="s">
        <v>145</v>
      </c>
      <c r="C41" s="232" t="s">
        <v>132</v>
      </c>
      <c r="D41" s="228" t="s">
        <v>187</v>
      </c>
      <c r="E41" s="136">
        <v>2021</v>
      </c>
      <c r="F41" s="225" t="s">
        <v>148</v>
      </c>
      <c r="G41" s="198"/>
      <c r="H41" s="198"/>
      <c r="I41" s="198"/>
      <c r="J41" s="198"/>
      <c r="K41" s="198"/>
      <c r="L41" s="232" t="s">
        <v>146</v>
      </c>
      <c r="M41" s="232" t="s">
        <v>40</v>
      </c>
      <c r="N41" s="148"/>
      <c r="O41" s="148"/>
      <c r="P41" s="162">
        <v>3</v>
      </c>
    </row>
    <row r="42" spans="1:16" ht="14.25" customHeight="1">
      <c r="A42" s="282"/>
      <c r="B42" s="292"/>
      <c r="C42" s="216"/>
      <c r="D42" s="216"/>
      <c r="E42" s="136">
        <v>2022</v>
      </c>
      <c r="F42" s="198"/>
      <c r="G42" s="198"/>
      <c r="H42" s="198"/>
      <c r="I42" s="198"/>
      <c r="J42" s="198"/>
      <c r="K42" s="198"/>
      <c r="L42" s="216"/>
      <c r="M42" s="216"/>
      <c r="N42" s="148"/>
      <c r="O42" s="148"/>
      <c r="P42" s="162">
        <v>4</v>
      </c>
    </row>
    <row r="43" spans="1:16" ht="15" customHeight="1">
      <c r="A43" s="282"/>
      <c r="B43" s="292"/>
      <c r="C43" s="216"/>
      <c r="D43" s="216"/>
      <c r="E43" s="136">
        <v>2023</v>
      </c>
      <c r="F43" s="198"/>
      <c r="G43" s="198"/>
      <c r="H43" s="198"/>
      <c r="I43" s="198"/>
      <c r="J43" s="198"/>
      <c r="K43" s="198"/>
      <c r="L43" s="216"/>
      <c r="M43" s="216"/>
      <c r="N43" s="148"/>
      <c r="O43" s="148"/>
      <c r="P43" s="162">
        <v>5</v>
      </c>
    </row>
    <row r="44" spans="1:16" ht="15.75" customHeight="1">
      <c r="A44" s="282"/>
      <c r="B44" s="292"/>
      <c r="C44" s="216"/>
      <c r="D44" s="216"/>
      <c r="E44" s="136">
        <v>2024</v>
      </c>
      <c r="F44" s="198"/>
      <c r="G44" s="198"/>
      <c r="H44" s="198"/>
      <c r="I44" s="198"/>
      <c r="J44" s="198"/>
      <c r="K44" s="198"/>
      <c r="L44" s="216"/>
      <c r="M44" s="216"/>
      <c r="N44" s="110"/>
      <c r="O44" s="110"/>
      <c r="P44" s="162">
        <v>5</v>
      </c>
    </row>
    <row r="45" spans="1:21" ht="23.25" customHeight="1">
      <c r="A45" s="193" t="s">
        <v>203</v>
      </c>
      <c r="B45" s="195" t="s">
        <v>206</v>
      </c>
      <c r="C45" s="197" t="s">
        <v>208</v>
      </c>
      <c r="D45" s="197" t="s">
        <v>187</v>
      </c>
      <c r="E45" s="136">
        <v>2021</v>
      </c>
      <c r="F45" s="144">
        <f>I45+J45+K45</f>
        <v>3795301.12</v>
      </c>
      <c r="G45" s="164"/>
      <c r="H45" s="164"/>
      <c r="I45" s="144">
        <f>3198101.12+134333.33+255166.67+207700</f>
        <v>3795301.12</v>
      </c>
      <c r="J45" s="163">
        <v>0</v>
      </c>
      <c r="K45" s="163">
        <v>0</v>
      </c>
      <c r="L45" s="197" t="s">
        <v>262</v>
      </c>
      <c r="M45" s="197" t="s">
        <v>136</v>
      </c>
      <c r="N45" s="110"/>
      <c r="O45" s="110"/>
      <c r="P45" s="162">
        <v>9</v>
      </c>
      <c r="Q45" s="235" t="s">
        <v>244</v>
      </c>
      <c r="S45" s="218" t="s">
        <v>249</v>
      </c>
      <c r="T45" s="218"/>
      <c r="U45" s="218"/>
    </row>
    <row r="46" spans="1:21" ht="24" customHeight="1">
      <c r="A46" s="282"/>
      <c r="B46" s="292"/>
      <c r="C46" s="216"/>
      <c r="D46" s="216"/>
      <c r="E46" s="136">
        <v>2022</v>
      </c>
      <c r="F46" s="144">
        <f aca="true" t="shared" si="2" ref="F46:F51">I46+J46+K46</f>
        <v>1443503.04</v>
      </c>
      <c r="G46" s="164"/>
      <c r="H46" s="164"/>
      <c r="I46" s="144">
        <v>1443503.04</v>
      </c>
      <c r="J46" s="163">
        <v>0</v>
      </c>
      <c r="K46" s="163">
        <v>0</v>
      </c>
      <c r="L46" s="216"/>
      <c r="M46" s="216"/>
      <c r="N46" s="110"/>
      <c r="O46" s="110"/>
      <c r="P46" s="162">
        <v>12</v>
      </c>
      <c r="Q46" s="230"/>
      <c r="S46" s="218"/>
      <c r="T46" s="218"/>
      <c r="U46" s="218"/>
    </row>
    <row r="47" spans="1:21" ht="24.75" customHeight="1">
      <c r="A47" s="282"/>
      <c r="B47" s="292"/>
      <c r="C47" s="216"/>
      <c r="D47" s="216"/>
      <c r="E47" s="136">
        <v>2023</v>
      </c>
      <c r="F47" s="144">
        <f t="shared" si="2"/>
        <v>1443503.04</v>
      </c>
      <c r="G47" s="164"/>
      <c r="H47" s="164"/>
      <c r="I47" s="144">
        <v>1443503.04</v>
      </c>
      <c r="J47" s="163">
        <v>0</v>
      </c>
      <c r="K47" s="163">
        <v>0</v>
      </c>
      <c r="L47" s="216"/>
      <c r="M47" s="216"/>
      <c r="N47" s="110"/>
      <c r="O47" s="110"/>
      <c r="P47" s="162">
        <v>15</v>
      </c>
      <c r="Q47" s="230"/>
      <c r="S47" s="218"/>
      <c r="T47" s="218"/>
      <c r="U47" s="218"/>
    </row>
    <row r="48" spans="1:21" ht="22.5" customHeight="1">
      <c r="A48" s="282"/>
      <c r="B48" s="292"/>
      <c r="C48" s="216"/>
      <c r="D48" s="216"/>
      <c r="E48" s="136">
        <v>2024</v>
      </c>
      <c r="F48" s="144">
        <f t="shared" si="2"/>
        <v>1443503.04</v>
      </c>
      <c r="G48" s="163"/>
      <c r="H48" s="163"/>
      <c r="I48" s="144">
        <v>1443503.04</v>
      </c>
      <c r="J48" s="163">
        <v>0</v>
      </c>
      <c r="K48" s="163">
        <v>0</v>
      </c>
      <c r="L48" s="216"/>
      <c r="M48" s="216"/>
      <c r="N48" s="148"/>
      <c r="O48" s="148"/>
      <c r="P48" s="172">
        <v>15</v>
      </c>
      <c r="Q48" s="230"/>
      <c r="S48" s="218"/>
      <c r="T48" s="218"/>
      <c r="U48" s="218"/>
    </row>
    <row r="49" spans="1:17" ht="24" customHeight="1">
      <c r="A49" s="193" t="s">
        <v>204</v>
      </c>
      <c r="B49" s="195" t="s">
        <v>104</v>
      </c>
      <c r="C49" s="197" t="s">
        <v>190</v>
      </c>
      <c r="D49" s="199" t="s">
        <v>187</v>
      </c>
      <c r="E49" s="136">
        <v>2021</v>
      </c>
      <c r="F49" s="144">
        <f t="shared" si="2"/>
        <v>1979336</v>
      </c>
      <c r="G49" s="163"/>
      <c r="H49" s="163"/>
      <c r="I49" s="163">
        <f>1707860+271476</f>
        <v>1979336</v>
      </c>
      <c r="J49" s="163">
        <v>0</v>
      </c>
      <c r="K49" s="163">
        <v>0</v>
      </c>
      <c r="L49" s="197" t="s">
        <v>116</v>
      </c>
      <c r="M49" s="197" t="s">
        <v>37</v>
      </c>
      <c r="N49" s="148"/>
      <c r="O49" s="148"/>
      <c r="P49" s="148">
        <v>33.3</v>
      </c>
      <c r="Q49" s="230" t="s">
        <v>274</v>
      </c>
    </row>
    <row r="50" spans="1:17" ht="24" customHeight="1">
      <c r="A50" s="282"/>
      <c r="B50" s="292"/>
      <c r="C50" s="216"/>
      <c r="D50" s="216"/>
      <c r="E50" s="136">
        <v>2022</v>
      </c>
      <c r="F50" s="144">
        <f t="shared" si="2"/>
        <v>0</v>
      </c>
      <c r="G50" s="163"/>
      <c r="H50" s="163"/>
      <c r="I50" s="163">
        <v>0</v>
      </c>
      <c r="J50" s="163">
        <v>0</v>
      </c>
      <c r="K50" s="163">
        <v>0</v>
      </c>
      <c r="L50" s="216"/>
      <c r="M50" s="216"/>
      <c r="N50" s="148"/>
      <c r="O50" s="148"/>
      <c r="P50" s="148">
        <v>0</v>
      </c>
      <c r="Q50" s="230"/>
    </row>
    <row r="51" spans="1:17" ht="24" customHeight="1">
      <c r="A51" s="282"/>
      <c r="B51" s="292"/>
      <c r="C51" s="216"/>
      <c r="D51" s="216"/>
      <c r="E51" s="136">
        <v>2023</v>
      </c>
      <c r="F51" s="144">
        <f t="shared" si="2"/>
        <v>0</v>
      </c>
      <c r="G51" s="163"/>
      <c r="H51" s="163"/>
      <c r="I51" s="163">
        <v>0</v>
      </c>
      <c r="J51" s="163">
        <v>0</v>
      </c>
      <c r="K51" s="163">
        <v>0</v>
      </c>
      <c r="L51" s="216"/>
      <c r="M51" s="216"/>
      <c r="N51" s="148"/>
      <c r="O51" s="148"/>
      <c r="P51" s="148">
        <v>0</v>
      </c>
      <c r="Q51" s="230"/>
    </row>
    <row r="52" spans="1:17" ht="26.25" customHeight="1">
      <c r="A52" s="282"/>
      <c r="B52" s="292"/>
      <c r="C52" s="216"/>
      <c r="D52" s="216"/>
      <c r="E52" s="136">
        <v>2024</v>
      </c>
      <c r="F52" s="163">
        <f>SUM(I52:K52)</f>
        <v>0</v>
      </c>
      <c r="G52" s="163"/>
      <c r="H52" s="163"/>
      <c r="I52" s="163">
        <v>0</v>
      </c>
      <c r="J52" s="163">
        <v>0</v>
      </c>
      <c r="K52" s="163">
        <v>0</v>
      </c>
      <c r="L52" s="216"/>
      <c r="M52" s="216"/>
      <c r="N52" s="148"/>
      <c r="O52" s="148"/>
      <c r="P52" s="148">
        <v>0</v>
      </c>
      <c r="Q52" s="230"/>
    </row>
    <row r="53" spans="1:17" ht="26.25" customHeight="1">
      <c r="A53" s="193" t="s">
        <v>276</v>
      </c>
      <c r="B53" s="195" t="s">
        <v>282</v>
      </c>
      <c r="C53" s="197" t="s">
        <v>281</v>
      </c>
      <c r="D53" s="199" t="s">
        <v>187</v>
      </c>
      <c r="E53" s="136">
        <v>2021</v>
      </c>
      <c r="F53" s="174">
        <f>I53+J53+K53</f>
        <v>0</v>
      </c>
      <c r="G53" s="166"/>
      <c r="H53" s="166"/>
      <c r="I53" s="166">
        <v>0</v>
      </c>
      <c r="J53" s="166">
        <v>0</v>
      </c>
      <c r="K53" s="166">
        <v>0</v>
      </c>
      <c r="L53" s="197" t="s">
        <v>284</v>
      </c>
      <c r="M53" s="197" t="s">
        <v>136</v>
      </c>
      <c r="N53" s="165"/>
      <c r="O53" s="165"/>
      <c r="P53" s="165">
        <v>0</v>
      </c>
      <c r="Q53" s="167"/>
    </row>
    <row r="54" spans="1:17" ht="26.25" customHeight="1">
      <c r="A54" s="283"/>
      <c r="B54" s="284"/>
      <c r="C54" s="216"/>
      <c r="D54" s="279"/>
      <c r="E54" s="136">
        <v>2022</v>
      </c>
      <c r="F54" s="174">
        <f>I54+J54+K54</f>
        <v>13972338.46</v>
      </c>
      <c r="G54" s="166"/>
      <c r="H54" s="166"/>
      <c r="I54" s="166">
        <v>4890318.46</v>
      </c>
      <c r="J54" s="166">
        <v>9082020</v>
      </c>
      <c r="K54" s="166">
        <v>0</v>
      </c>
      <c r="L54" s="279"/>
      <c r="M54" s="279"/>
      <c r="N54" s="165"/>
      <c r="O54" s="165"/>
      <c r="P54" s="165">
        <v>2</v>
      </c>
      <c r="Q54" s="167"/>
    </row>
    <row r="55" spans="1:17" ht="26.25" customHeight="1">
      <c r="A55" s="283"/>
      <c r="B55" s="284"/>
      <c r="C55" s="216"/>
      <c r="D55" s="279"/>
      <c r="E55" s="136">
        <v>2023</v>
      </c>
      <c r="F55" s="174">
        <f>I55+J55+K55</f>
        <v>0</v>
      </c>
      <c r="G55" s="166"/>
      <c r="H55" s="166"/>
      <c r="I55" s="166">
        <v>0</v>
      </c>
      <c r="J55" s="166">
        <v>0</v>
      </c>
      <c r="K55" s="166">
        <v>0</v>
      </c>
      <c r="L55" s="279"/>
      <c r="M55" s="279"/>
      <c r="N55" s="165"/>
      <c r="O55" s="165"/>
      <c r="P55" s="165">
        <v>0</v>
      </c>
      <c r="Q55" s="167"/>
    </row>
    <row r="56" spans="1:17" ht="26.25" customHeight="1">
      <c r="A56" s="283"/>
      <c r="B56" s="284"/>
      <c r="C56" s="216"/>
      <c r="D56" s="279"/>
      <c r="E56" s="136">
        <v>2024</v>
      </c>
      <c r="F56" s="166">
        <f>SUM(I56:K56)</f>
        <v>0</v>
      </c>
      <c r="G56" s="166"/>
      <c r="H56" s="166"/>
      <c r="I56" s="166">
        <v>0</v>
      </c>
      <c r="J56" s="166">
        <v>0</v>
      </c>
      <c r="K56" s="166">
        <v>0</v>
      </c>
      <c r="L56" s="279"/>
      <c r="M56" s="279"/>
      <c r="N56" s="165"/>
      <c r="O56" s="165"/>
      <c r="P56" s="165">
        <v>0</v>
      </c>
      <c r="Q56" s="167"/>
    </row>
    <row r="57" spans="1:17" ht="26.25" customHeight="1">
      <c r="A57" s="193" t="s">
        <v>277</v>
      </c>
      <c r="B57" s="195" t="s">
        <v>283</v>
      </c>
      <c r="C57" s="197" t="s">
        <v>281</v>
      </c>
      <c r="D57" s="199" t="s">
        <v>187</v>
      </c>
      <c r="E57" s="136">
        <v>2021</v>
      </c>
      <c r="F57" s="174">
        <f>I57+J57+K57</f>
        <v>0</v>
      </c>
      <c r="G57" s="166"/>
      <c r="H57" s="166"/>
      <c r="I57" s="166">
        <v>0</v>
      </c>
      <c r="J57" s="166">
        <v>0</v>
      </c>
      <c r="K57" s="166">
        <v>0</v>
      </c>
      <c r="L57" s="197" t="s">
        <v>285</v>
      </c>
      <c r="M57" s="197" t="s">
        <v>136</v>
      </c>
      <c r="N57" s="165"/>
      <c r="O57" s="165"/>
      <c r="P57" s="165">
        <v>0</v>
      </c>
      <c r="Q57" s="167"/>
    </row>
    <row r="58" spans="1:17" ht="26.25" customHeight="1">
      <c r="A58" s="283"/>
      <c r="B58" s="284"/>
      <c r="C58" s="216"/>
      <c r="D58" s="279"/>
      <c r="E58" s="136">
        <v>2022</v>
      </c>
      <c r="F58" s="174">
        <f>I58+J58+K58</f>
        <v>15425433.85</v>
      </c>
      <c r="G58" s="166"/>
      <c r="H58" s="166"/>
      <c r="I58" s="166">
        <v>5398901.85</v>
      </c>
      <c r="J58" s="166">
        <v>10026532</v>
      </c>
      <c r="K58" s="166">
        <v>0</v>
      </c>
      <c r="L58" s="279"/>
      <c r="M58" s="279"/>
      <c r="N58" s="165"/>
      <c r="O58" s="165"/>
      <c r="P58" s="165">
        <v>2</v>
      </c>
      <c r="Q58" s="167"/>
    </row>
    <row r="59" spans="1:17" ht="26.25" customHeight="1">
      <c r="A59" s="283"/>
      <c r="B59" s="284"/>
      <c r="C59" s="216"/>
      <c r="D59" s="279"/>
      <c r="E59" s="136">
        <v>2023</v>
      </c>
      <c r="F59" s="174">
        <f>I59+J59+K59</f>
        <v>0</v>
      </c>
      <c r="G59" s="166"/>
      <c r="H59" s="166"/>
      <c r="I59" s="166">
        <v>0</v>
      </c>
      <c r="J59" s="166">
        <v>0</v>
      </c>
      <c r="K59" s="166">
        <v>0</v>
      </c>
      <c r="L59" s="279"/>
      <c r="M59" s="279"/>
      <c r="N59" s="165"/>
      <c r="O59" s="165"/>
      <c r="P59" s="165">
        <v>0</v>
      </c>
      <c r="Q59" s="167"/>
    </row>
    <row r="60" spans="1:17" ht="26.25" customHeight="1">
      <c r="A60" s="283"/>
      <c r="B60" s="284"/>
      <c r="C60" s="216"/>
      <c r="D60" s="279"/>
      <c r="E60" s="136">
        <v>2024</v>
      </c>
      <c r="F60" s="166">
        <f>SUM(I60:K60)</f>
        <v>0</v>
      </c>
      <c r="G60" s="166"/>
      <c r="H60" s="166"/>
      <c r="I60" s="166">
        <v>0</v>
      </c>
      <c r="J60" s="166">
        <v>0</v>
      </c>
      <c r="K60" s="166">
        <v>0</v>
      </c>
      <c r="L60" s="279"/>
      <c r="M60" s="279"/>
      <c r="N60" s="165"/>
      <c r="O60" s="165"/>
      <c r="P60" s="165">
        <v>0</v>
      </c>
      <c r="Q60" s="167"/>
    </row>
    <row r="61" spans="1:16" ht="25.5" customHeight="1">
      <c r="A61" s="236" t="s">
        <v>134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</row>
    <row r="62" spans="1:16" ht="24" customHeight="1">
      <c r="A62" s="220" t="s">
        <v>10</v>
      </c>
      <c r="B62" s="222" t="s">
        <v>243</v>
      </c>
      <c r="C62" s="223" t="s">
        <v>171</v>
      </c>
      <c r="D62" s="228" t="s">
        <v>187</v>
      </c>
      <c r="E62" s="137">
        <v>2021</v>
      </c>
      <c r="F62" s="106">
        <f aca="true" t="shared" si="3" ref="F62:F71">I62+J62+K62</f>
        <v>150300</v>
      </c>
      <c r="G62" s="106" t="e">
        <f>SUM(G63:G65)</f>
        <v>#REF!</v>
      </c>
      <c r="H62" s="106" t="e">
        <f>SUM(H63:H65)</f>
        <v>#REF!</v>
      </c>
      <c r="I62" s="106">
        <f>I66+I80</f>
        <v>150300</v>
      </c>
      <c r="J62" s="106">
        <f>J66+J80</f>
        <v>0</v>
      </c>
      <c r="K62" s="106">
        <f>K66+K80</f>
        <v>0</v>
      </c>
      <c r="L62" s="237" t="s">
        <v>180</v>
      </c>
      <c r="M62" s="219" t="s">
        <v>40</v>
      </c>
      <c r="N62" s="111"/>
      <c r="O62" s="111"/>
      <c r="P62" s="138">
        <v>21</v>
      </c>
    </row>
    <row r="63" spans="1:16" ht="20.25" customHeight="1">
      <c r="A63" s="220"/>
      <c r="B63" s="222"/>
      <c r="C63" s="223"/>
      <c r="D63" s="224"/>
      <c r="E63" s="137">
        <v>2022</v>
      </c>
      <c r="F63" s="106">
        <f t="shared" si="3"/>
        <v>472575.22</v>
      </c>
      <c r="G63" s="106" t="e">
        <f>G79+G145+#REF!+#REF!</f>
        <v>#REF!</v>
      </c>
      <c r="H63" s="106" t="e">
        <f>H79+H145+#REF!+#REF!</f>
        <v>#REF!</v>
      </c>
      <c r="I63" s="106">
        <f aca="true" t="shared" si="4" ref="I63:K65">I67+I81</f>
        <v>472575.22</v>
      </c>
      <c r="J63" s="106">
        <f t="shared" si="4"/>
        <v>0</v>
      </c>
      <c r="K63" s="106">
        <f t="shared" si="4"/>
        <v>0</v>
      </c>
      <c r="L63" s="237"/>
      <c r="M63" s="219"/>
      <c r="N63" s="111"/>
      <c r="O63" s="111"/>
      <c r="P63" s="138">
        <v>23</v>
      </c>
    </row>
    <row r="64" spans="1:16" ht="24.75" customHeight="1">
      <c r="A64" s="220"/>
      <c r="B64" s="222"/>
      <c r="C64" s="223"/>
      <c r="D64" s="224"/>
      <c r="E64" s="137">
        <v>2023</v>
      </c>
      <c r="F64" s="106">
        <f t="shared" si="3"/>
        <v>472575.22</v>
      </c>
      <c r="G64" s="106"/>
      <c r="H64" s="106"/>
      <c r="I64" s="106">
        <f t="shared" si="4"/>
        <v>472575.22</v>
      </c>
      <c r="J64" s="106">
        <f t="shared" si="4"/>
        <v>0</v>
      </c>
      <c r="K64" s="106">
        <f t="shared" si="4"/>
        <v>0</v>
      </c>
      <c r="L64" s="237"/>
      <c r="M64" s="219"/>
      <c r="N64" s="111"/>
      <c r="O64" s="111"/>
      <c r="P64" s="138">
        <v>24</v>
      </c>
    </row>
    <row r="65" spans="1:18" ht="21.75" customHeight="1">
      <c r="A65" s="220"/>
      <c r="B65" s="222"/>
      <c r="C65" s="223"/>
      <c r="D65" s="224"/>
      <c r="E65" s="137">
        <v>2024</v>
      </c>
      <c r="F65" s="106">
        <f t="shared" si="3"/>
        <v>472575.22</v>
      </c>
      <c r="G65" s="106" t="e">
        <f>#REF!+#REF!+G147+#REF!</f>
        <v>#REF!</v>
      </c>
      <c r="H65" s="106" t="e">
        <f>#REF!+#REF!+H147+#REF!</f>
        <v>#REF!</v>
      </c>
      <c r="I65" s="106">
        <f t="shared" si="4"/>
        <v>472575.22</v>
      </c>
      <c r="J65" s="106">
        <f t="shared" si="4"/>
        <v>0</v>
      </c>
      <c r="K65" s="106">
        <f t="shared" si="4"/>
        <v>0</v>
      </c>
      <c r="L65" s="237"/>
      <c r="M65" s="219"/>
      <c r="N65" s="111"/>
      <c r="O65" s="111"/>
      <c r="P65" s="138">
        <v>24</v>
      </c>
      <c r="Q65" s="100"/>
      <c r="R65" s="100"/>
    </row>
    <row r="66" spans="1:18" ht="27.75" customHeight="1">
      <c r="A66" s="226" t="s">
        <v>105</v>
      </c>
      <c r="B66" s="239" t="s">
        <v>161</v>
      </c>
      <c r="C66" s="228" t="s">
        <v>126</v>
      </c>
      <c r="D66" s="228" t="s">
        <v>166</v>
      </c>
      <c r="E66" s="136">
        <v>2021</v>
      </c>
      <c r="F66" s="108">
        <f t="shared" si="3"/>
        <v>150300</v>
      </c>
      <c r="G66" s="108"/>
      <c r="H66" s="108"/>
      <c r="I66" s="108">
        <f>223761.98-73461.98</f>
        <v>150300</v>
      </c>
      <c r="J66" s="108">
        <v>0</v>
      </c>
      <c r="K66" s="108">
        <v>0</v>
      </c>
      <c r="L66" s="214" t="s">
        <v>118</v>
      </c>
      <c r="M66" s="214" t="s">
        <v>40</v>
      </c>
      <c r="N66" s="111"/>
      <c r="O66" s="111"/>
      <c r="P66" s="139">
        <v>18</v>
      </c>
      <c r="Q66" s="168">
        <v>27900</v>
      </c>
      <c r="R66" s="100"/>
    </row>
    <row r="67" spans="1:18" ht="26.25" customHeight="1">
      <c r="A67" s="282"/>
      <c r="B67" s="309"/>
      <c r="C67" s="216"/>
      <c r="D67" s="216"/>
      <c r="E67" s="136">
        <v>2022</v>
      </c>
      <c r="F67" s="108">
        <f t="shared" si="3"/>
        <v>472575.22</v>
      </c>
      <c r="G67" s="108"/>
      <c r="H67" s="108"/>
      <c r="I67" s="108">
        <v>472575.22</v>
      </c>
      <c r="J67" s="108">
        <v>0</v>
      </c>
      <c r="K67" s="108">
        <v>0</v>
      </c>
      <c r="L67" s="290"/>
      <c r="M67" s="216"/>
      <c r="N67" s="111"/>
      <c r="O67" s="111"/>
      <c r="P67" s="139">
        <v>19</v>
      </c>
      <c r="Q67" s="100"/>
      <c r="R67" s="100"/>
    </row>
    <row r="68" spans="1:18" ht="25.5" customHeight="1">
      <c r="A68" s="282"/>
      <c r="B68" s="309"/>
      <c r="C68" s="216"/>
      <c r="D68" s="216"/>
      <c r="E68" s="136">
        <v>2023</v>
      </c>
      <c r="F68" s="108">
        <f t="shared" si="3"/>
        <v>472575.22</v>
      </c>
      <c r="G68" s="108"/>
      <c r="H68" s="108"/>
      <c r="I68" s="108">
        <v>472575.22</v>
      </c>
      <c r="J68" s="108">
        <v>0</v>
      </c>
      <c r="K68" s="108">
        <v>0</v>
      </c>
      <c r="L68" s="290"/>
      <c r="M68" s="216"/>
      <c r="N68" s="111"/>
      <c r="O68" s="111"/>
      <c r="P68" s="139">
        <v>20</v>
      </c>
      <c r="Q68" s="100"/>
      <c r="R68" s="100"/>
    </row>
    <row r="69" spans="1:16" ht="32.25" customHeight="1">
      <c r="A69" s="282"/>
      <c r="B69" s="309"/>
      <c r="C69" s="216"/>
      <c r="D69" s="216"/>
      <c r="E69" s="136">
        <v>2024</v>
      </c>
      <c r="F69" s="108">
        <f t="shared" si="3"/>
        <v>472575.22</v>
      </c>
      <c r="G69" s="108"/>
      <c r="H69" s="108"/>
      <c r="I69" s="108">
        <v>472575.22</v>
      </c>
      <c r="J69" s="108">
        <v>0</v>
      </c>
      <c r="K69" s="108">
        <v>0</v>
      </c>
      <c r="L69" s="290"/>
      <c r="M69" s="216"/>
      <c r="N69" s="108"/>
      <c r="O69" s="108"/>
      <c r="P69" s="139">
        <v>20</v>
      </c>
    </row>
    <row r="70" spans="1:16" ht="41.25" customHeight="1" hidden="1">
      <c r="A70" s="113" t="s">
        <v>106</v>
      </c>
      <c r="B70" s="114" t="s">
        <v>131</v>
      </c>
      <c r="C70" s="113" t="s">
        <v>129</v>
      </c>
      <c r="D70" s="113"/>
      <c r="E70" s="109" t="s">
        <v>6</v>
      </c>
      <c r="F70" s="109">
        <f t="shared" si="3"/>
        <v>0</v>
      </c>
      <c r="G70" s="109"/>
      <c r="H70" s="109"/>
      <c r="I70" s="109">
        <v>0</v>
      </c>
      <c r="J70" s="109">
        <v>0</v>
      </c>
      <c r="K70" s="109">
        <v>0</v>
      </c>
      <c r="L70" s="109" t="s">
        <v>130</v>
      </c>
      <c r="M70" s="109" t="s">
        <v>40</v>
      </c>
      <c r="N70" s="109"/>
      <c r="O70" s="109"/>
      <c r="P70" s="115">
        <v>0</v>
      </c>
    </row>
    <row r="71" spans="1:16" ht="10.5" customHeight="1" hidden="1">
      <c r="A71" s="116" t="s">
        <v>106</v>
      </c>
      <c r="B71" s="117" t="s">
        <v>162</v>
      </c>
      <c r="C71" s="103" t="s">
        <v>125</v>
      </c>
      <c r="D71" s="103" t="s">
        <v>173</v>
      </c>
      <c r="E71" s="108" t="s">
        <v>6</v>
      </c>
      <c r="F71" s="108">
        <f t="shared" si="3"/>
        <v>0</v>
      </c>
      <c r="G71" s="108"/>
      <c r="H71" s="108"/>
      <c r="I71" s="108">
        <v>0</v>
      </c>
      <c r="J71" s="108">
        <v>0</v>
      </c>
      <c r="K71" s="108">
        <v>0</v>
      </c>
      <c r="L71" s="108" t="s">
        <v>179</v>
      </c>
      <c r="M71" s="118" t="s">
        <v>40</v>
      </c>
      <c r="N71" s="141"/>
      <c r="O71" s="141"/>
      <c r="P71" s="118">
        <v>4</v>
      </c>
    </row>
    <row r="72" spans="1:16" ht="27.75" customHeight="1">
      <c r="A72" s="226" t="s">
        <v>106</v>
      </c>
      <c r="B72" s="239" t="s">
        <v>120</v>
      </c>
      <c r="C72" s="228" t="s">
        <v>129</v>
      </c>
      <c r="D72" s="228" t="s">
        <v>187</v>
      </c>
      <c r="E72" s="136">
        <v>2021</v>
      </c>
      <c r="F72" s="232" t="s">
        <v>148</v>
      </c>
      <c r="G72" s="311"/>
      <c r="H72" s="311"/>
      <c r="I72" s="311"/>
      <c r="J72" s="311"/>
      <c r="K72" s="311"/>
      <c r="L72" s="214" t="s">
        <v>223</v>
      </c>
      <c r="M72" s="232" t="s">
        <v>37</v>
      </c>
      <c r="N72" s="141"/>
      <c r="O72" s="141"/>
      <c r="P72" s="118">
        <v>100</v>
      </c>
    </row>
    <row r="73" spans="1:16" ht="23.25" customHeight="1">
      <c r="A73" s="282"/>
      <c r="B73" s="310"/>
      <c r="C73" s="216"/>
      <c r="D73" s="216"/>
      <c r="E73" s="136">
        <v>2022</v>
      </c>
      <c r="F73" s="311"/>
      <c r="G73" s="311"/>
      <c r="H73" s="311"/>
      <c r="I73" s="311"/>
      <c r="J73" s="311"/>
      <c r="K73" s="311"/>
      <c r="L73" s="216"/>
      <c r="M73" s="303"/>
      <c r="N73" s="141"/>
      <c r="O73" s="141"/>
      <c r="P73" s="118">
        <v>100</v>
      </c>
    </row>
    <row r="74" spans="1:16" ht="22.5" customHeight="1">
      <c r="A74" s="282"/>
      <c r="B74" s="310"/>
      <c r="C74" s="216"/>
      <c r="D74" s="216"/>
      <c r="E74" s="136">
        <v>2023</v>
      </c>
      <c r="F74" s="311"/>
      <c r="G74" s="311"/>
      <c r="H74" s="311"/>
      <c r="I74" s="311"/>
      <c r="J74" s="311"/>
      <c r="K74" s="311"/>
      <c r="L74" s="216"/>
      <c r="M74" s="303"/>
      <c r="N74" s="141"/>
      <c r="O74" s="141"/>
      <c r="P74" s="118">
        <v>100</v>
      </c>
    </row>
    <row r="75" spans="1:16" ht="24.75" customHeight="1">
      <c r="A75" s="282"/>
      <c r="B75" s="310"/>
      <c r="C75" s="216"/>
      <c r="D75" s="216"/>
      <c r="E75" s="136">
        <v>2024</v>
      </c>
      <c r="F75" s="311"/>
      <c r="G75" s="311"/>
      <c r="H75" s="311"/>
      <c r="I75" s="311"/>
      <c r="J75" s="311"/>
      <c r="K75" s="311"/>
      <c r="L75" s="216"/>
      <c r="M75" s="303"/>
      <c r="N75" s="110">
        <v>100</v>
      </c>
      <c r="O75" s="110">
        <v>100</v>
      </c>
      <c r="P75" s="110">
        <v>0</v>
      </c>
    </row>
    <row r="76" spans="1:16" ht="24.75" customHeight="1">
      <c r="A76" s="226" t="s">
        <v>107</v>
      </c>
      <c r="B76" s="227" t="s">
        <v>233</v>
      </c>
      <c r="C76" s="232" t="s">
        <v>171</v>
      </c>
      <c r="D76" s="228" t="s">
        <v>187</v>
      </c>
      <c r="E76" s="136">
        <v>2021</v>
      </c>
      <c r="F76" s="214" t="s">
        <v>148</v>
      </c>
      <c r="G76" s="216"/>
      <c r="H76" s="216"/>
      <c r="I76" s="216"/>
      <c r="J76" s="216"/>
      <c r="K76" s="216"/>
      <c r="L76" s="232" t="s">
        <v>119</v>
      </c>
      <c r="M76" s="232" t="s">
        <v>40</v>
      </c>
      <c r="N76" s="110"/>
      <c r="O76" s="110"/>
      <c r="P76" s="110">
        <v>50</v>
      </c>
    </row>
    <row r="77" spans="1:16" ht="24.75" customHeight="1">
      <c r="A77" s="282"/>
      <c r="B77" s="309"/>
      <c r="C77" s="216"/>
      <c r="D77" s="216"/>
      <c r="E77" s="136">
        <v>2022</v>
      </c>
      <c r="F77" s="216"/>
      <c r="G77" s="216"/>
      <c r="H77" s="216"/>
      <c r="I77" s="216"/>
      <c r="J77" s="216"/>
      <c r="K77" s="216"/>
      <c r="L77" s="216"/>
      <c r="M77" s="303"/>
      <c r="N77" s="110"/>
      <c r="O77" s="110"/>
      <c r="P77" s="110">
        <v>50</v>
      </c>
    </row>
    <row r="78" spans="1:16" ht="24.75" customHeight="1">
      <c r="A78" s="282"/>
      <c r="B78" s="309"/>
      <c r="C78" s="216"/>
      <c r="D78" s="216"/>
      <c r="E78" s="136">
        <v>2023</v>
      </c>
      <c r="F78" s="216"/>
      <c r="G78" s="216"/>
      <c r="H78" s="216"/>
      <c r="I78" s="216"/>
      <c r="J78" s="216"/>
      <c r="K78" s="216"/>
      <c r="L78" s="216"/>
      <c r="M78" s="303"/>
      <c r="N78" s="110"/>
      <c r="O78" s="110"/>
      <c r="P78" s="110">
        <v>50</v>
      </c>
    </row>
    <row r="79" spans="1:16" ht="31.5" customHeight="1">
      <c r="A79" s="282"/>
      <c r="B79" s="309"/>
      <c r="C79" s="216"/>
      <c r="D79" s="216"/>
      <c r="E79" s="136">
        <v>2024</v>
      </c>
      <c r="F79" s="216"/>
      <c r="G79" s="216"/>
      <c r="H79" s="216"/>
      <c r="I79" s="216"/>
      <c r="J79" s="216"/>
      <c r="K79" s="216"/>
      <c r="L79" s="216"/>
      <c r="M79" s="303"/>
      <c r="N79" s="110">
        <v>2954</v>
      </c>
      <c r="O79" s="110">
        <v>2952</v>
      </c>
      <c r="P79" s="110">
        <v>0</v>
      </c>
    </row>
    <row r="80" spans="1:16" ht="27" customHeight="1" hidden="1">
      <c r="A80" s="226" t="s">
        <v>174</v>
      </c>
      <c r="B80" s="227" t="s">
        <v>175</v>
      </c>
      <c r="C80" s="232" t="s">
        <v>171</v>
      </c>
      <c r="D80" s="232" t="s">
        <v>177</v>
      </c>
      <c r="E80" s="136">
        <v>2021</v>
      </c>
      <c r="F80" s="108">
        <f>I80+J80+K80</f>
        <v>0</v>
      </c>
      <c r="G80" s="108">
        <v>0</v>
      </c>
      <c r="H80" s="108">
        <v>0</v>
      </c>
      <c r="I80" s="108">
        <f>344958.13-344958.13</f>
        <v>0</v>
      </c>
      <c r="J80" s="108">
        <v>0</v>
      </c>
      <c r="K80" s="108">
        <v>0</v>
      </c>
      <c r="L80" s="232" t="s">
        <v>178</v>
      </c>
      <c r="M80" s="308" t="s">
        <v>40</v>
      </c>
      <c r="N80" s="140"/>
      <c r="O80" s="140"/>
      <c r="P80" s="118">
        <v>600</v>
      </c>
    </row>
    <row r="81" spans="1:16" ht="26.25" customHeight="1" hidden="1">
      <c r="A81" s="226"/>
      <c r="B81" s="306"/>
      <c r="C81" s="232"/>
      <c r="D81" s="307"/>
      <c r="E81" s="136">
        <v>2022</v>
      </c>
      <c r="F81" s="108">
        <v>0</v>
      </c>
      <c r="G81" s="108">
        <v>0</v>
      </c>
      <c r="H81" s="108">
        <v>0</v>
      </c>
      <c r="I81" s="108">
        <v>0</v>
      </c>
      <c r="J81" s="108">
        <v>0</v>
      </c>
      <c r="K81" s="108">
        <v>0</v>
      </c>
      <c r="L81" s="307"/>
      <c r="M81" s="307"/>
      <c r="N81" s="140"/>
      <c r="O81" s="140"/>
      <c r="P81" s="118">
        <v>0</v>
      </c>
    </row>
    <row r="82" spans="1:16" ht="27" customHeight="1" hidden="1">
      <c r="A82" s="226"/>
      <c r="B82" s="306"/>
      <c r="C82" s="232"/>
      <c r="D82" s="307"/>
      <c r="E82" s="136">
        <v>2023</v>
      </c>
      <c r="F82" s="108">
        <v>0</v>
      </c>
      <c r="G82" s="108">
        <v>0</v>
      </c>
      <c r="H82" s="108">
        <v>0</v>
      </c>
      <c r="I82" s="108">
        <v>0</v>
      </c>
      <c r="J82" s="108">
        <v>0</v>
      </c>
      <c r="K82" s="108">
        <v>0</v>
      </c>
      <c r="L82" s="307"/>
      <c r="M82" s="307"/>
      <c r="N82" s="140"/>
      <c r="O82" s="140"/>
      <c r="P82" s="118">
        <v>0</v>
      </c>
    </row>
    <row r="83" spans="1:16" ht="27.75" customHeight="1" hidden="1">
      <c r="A83" s="226"/>
      <c r="B83" s="306"/>
      <c r="C83" s="232"/>
      <c r="D83" s="307"/>
      <c r="E83" s="136">
        <v>2024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307"/>
      <c r="M83" s="307"/>
      <c r="N83" s="118"/>
      <c r="O83" s="118"/>
      <c r="P83" s="118">
        <v>0</v>
      </c>
    </row>
    <row r="84" spans="1:16" ht="16.5" customHeight="1">
      <c r="A84" s="226" t="s">
        <v>193</v>
      </c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</row>
    <row r="85" spans="1:16" ht="21.75" customHeight="1">
      <c r="A85" s="221" t="s">
        <v>12</v>
      </c>
      <c r="B85" s="222" t="s">
        <v>242</v>
      </c>
      <c r="C85" s="222" t="s">
        <v>172</v>
      </c>
      <c r="D85" s="222" t="s">
        <v>187</v>
      </c>
      <c r="E85" s="137">
        <v>2021</v>
      </c>
      <c r="F85" s="219" t="s">
        <v>148</v>
      </c>
      <c r="G85" s="305"/>
      <c r="H85" s="305"/>
      <c r="I85" s="305"/>
      <c r="J85" s="305"/>
      <c r="K85" s="305"/>
      <c r="L85" s="222" t="s">
        <v>137</v>
      </c>
      <c r="M85" s="222" t="s">
        <v>136</v>
      </c>
      <c r="N85" s="120"/>
      <c r="O85" s="120"/>
      <c r="P85" s="119">
        <v>2</v>
      </c>
    </row>
    <row r="86" spans="1:16" ht="26.25" customHeight="1">
      <c r="A86" s="282"/>
      <c r="B86" s="216"/>
      <c r="C86" s="216"/>
      <c r="D86" s="216"/>
      <c r="E86" s="137">
        <v>2022</v>
      </c>
      <c r="F86" s="305"/>
      <c r="G86" s="305"/>
      <c r="H86" s="305"/>
      <c r="I86" s="305"/>
      <c r="J86" s="305"/>
      <c r="K86" s="305"/>
      <c r="L86" s="216"/>
      <c r="M86" s="216"/>
      <c r="N86" s="120"/>
      <c r="O86" s="120"/>
      <c r="P86" s="119">
        <v>2</v>
      </c>
    </row>
    <row r="87" spans="1:16" ht="25.5" customHeight="1">
      <c r="A87" s="282"/>
      <c r="B87" s="216"/>
      <c r="C87" s="216"/>
      <c r="D87" s="216"/>
      <c r="E87" s="137">
        <v>2023</v>
      </c>
      <c r="F87" s="305"/>
      <c r="G87" s="305"/>
      <c r="H87" s="305"/>
      <c r="I87" s="305"/>
      <c r="J87" s="305"/>
      <c r="K87" s="305"/>
      <c r="L87" s="216"/>
      <c r="M87" s="216"/>
      <c r="N87" s="120"/>
      <c r="O87" s="120"/>
      <c r="P87" s="119">
        <v>2</v>
      </c>
    </row>
    <row r="88" spans="1:16" ht="25.5" customHeight="1">
      <c r="A88" s="282"/>
      <c r="B88" s="216"/>
      <c r="C88" s="216"/>
      <c r="D88" s="216"/>
      <c r="E88" s="137">
        <v>2024</v>
      </c>
      <c r="F88" s="305"/>
      <c r="G88" s="305"/>
      <c r="H88" s="305"/>
      <c r="I88" s="305"/>
      <c r="J88" s="305"/>
      <c r="K88" s="305"/>
      <c r="L88" s="216"/>
      <c r="M88" s="216"/>
      <c r="N88" s="120"/>
      <c r="O88" s="120"/>
      <c r="P88" s="119">
        <v>2</v>
      </c>
    </row>
    <row r="89" spans="1:16" ht="27.75" customHeight="1">
      <c r="A89" s="254" t="s">
        <v>149</v>
      </c>
      <c r="B89" s="256" t="s">
        <v>150</v>
      </c>
      <c r="C89" s="232" t="s">
        <v>125</v>
      </c>
      <c r="D89" s="232" t="s">
        <v>187</v>
      </c>
      <c r="E89" s="136">
        <v>2021</v>
      </c>
      <c r="F89" s="214" t="s">
        <v>148</v>
      </c>
      <c r="G89" s="216"/>
      <c r="H89" s="216"/>
      <c r="I89" s="216"/>
      <c r="J89" s="216"/>
      <c r="K89" s="216"/>
      <c r="L89" s="197" t="s">
        <v>222</v>
      </c>
      <c r="M89" s="253" t="s">
        <v>37</v>
      </c>
      <c r="N89" s="120"/>
      <c r="O89" s="120"/>
      <c r="P89" s="158">
        <v>100</v>
      </c>
    </row>
    <row r="90" spans="1:16" ht="24" customHeight="1">
      <c r="A90" s="304"/>
      <c r="B90" s="288"/>
      <c r="C90" s="216"/>
      <c r="D90" s="216"/>
      <c r="E90" s="136">
        <v>2022</v>
      </c>
      <c r="F90" s="216"/>
      <c r="G90" s="216"/>
      <c r="H90" s="216"/>
      <c r="I90" s="216"/>
      <c r="J90" s="216"/>
      <c r="K90" s="216"/>
      <c r="L90" s="216"/>
      <c r="M90" s="303"/>
      <c r="N90" s="120"/>
      <c r="O90" s="120"/>
      <c r="P90" s="158">
        <v>100</v>
      </c>
    </row>
    <row r="91" spans="1:16" ht="29.25" customHeight="1">
      <c r="A91" s="304"/>
      <c r="B91" s="288"/>
      <c r="C91" s="216"/>
      <c r="D91" s="216"/>
      <c r="E91" s="136">
        <v>2023</v>
      </c>
      <c r="F91" s="216"/>
      <c r="G91" s="216"/>
      <c r="H91" s="216"/>
      <c r="I91" s="216"/>
      <c r="J91" s="216"/>
      <c r="K91" s="216"/>
      <c r="L91" s="216"/>
      <c r="M91" s="303"/>
      <c r="N91" s="120"/>
      <c r="O91" s="120"/>
      <c r="P91" s="158">
        <v>100</v>
      </c>
    </row>
    <row r="92" spans="1:16" ht="27.75" customHeight="1">
      <c r="A92" s="304"/>
      <c r="B92" s="288"/>
      <c r="C92" s="216"/>
      <c r="D92" s="216"/>
      <c r="E92" s="136">
        <v>2024</v>
      </c>
      <c r="F92" s="216"/>
      <c r="G92" s="216"/>
      <c r="H92" s="216"/>
      <c r="I92" s="216"/>
      <c r="J92" s="216"/>
      <c r="K92" s="216"/>
      <c r="L92" s="216"/>
      <c r="M92" s="303"/>
      <c r="N92" s="122"/>
      <c r="O92" s="122"/>
      <c r="P92" s="158">
        <v>100</v>
      </c>
    </row>
    <row r="93" spans="1:16" ht="30.75" customHeight="1">
      <c r="A93" s="234" t="s">
        <v>194</v>
      </c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</row>
    <row r="94" spans="1:16" ht="24" customHeight="1">
      <c r="A94" s="220" t="s">
        <v>14</v>
      </c>
      <c r="B94" s="222" t="s">
        <v>241</v>
      </c>
      <c r="C94" s="222" t="s">
        <v>165</v>
      </c>
      <c r="D94" s="222" t="s">
        <v>187</v>
      </c>
      <c r="E94" s="137">
        <v>2021</v>
      </c>
      <c r="F94" s="106">
        <f>I94+J94+K94</f>
        <v>11289841.61</v>
      </c>
      <c r="G94" s="106" t="e">
        <f>J94+K94+L94</f>
        <v>#VALUE!</v>
      </c>
      <c r="H94" s="106" t="e">
        <f>K94+L94+M94</f>
        <v>#VALUE!</v>
      </c>
      <c r="I94" s="106">
        <f>I98+I102+I110+I118+I122+I126+I130+I134+I114</f>
        <v>8281263.609999999</v>
      </c>
      <c r="J94" s="106">
        <f>J98+J102+J110+J118+J122+J126+J130+J134+J114</f>
        <v>3008578</v>
      </c>
      <c r="K94" s="106">
        <f>K98+K102+K110+K118+K122+K126+K130+K134+K114</f>
        <v>0</v>
      </c>
      <c r="L94" s="222" t="s">
        <v>122</v>
      </c>
      <c r="M94" s="222" t="s">
        <v>37</v>
      </c>
      <c r="N94" s="142"/>
      <c r="O94" s="142"/>
      <c r="P94" s="119">
        <v>15</v>
      </c>
    </row>
    <row r="95" spans="1:16" ht="27.75" customHeight="1">
      <c r="A95" s="220"/>
      <c r="B95" s="222"/>
      <c r="C95" s="222"/>
      <c r="D95" s="224"/>
      <c r="E95" s="137">
        <v>2022</v>
      </c>
      <c r="F95" s="106">
        <f>I95+J95+K95</f>
        <v>9722234.13</v>
      </c>
      <c r="G95" s="145"/>
      <c r="H95" s="145"/>
      <c r="I95" s="106">
        <f aca="true" t="shared" si="5" ref="I95:K97">I99+I103+I111+I119+I123+I127+I131+I135+I115</f>
        <v>6486190.130000001</v>
      </c>
      <c r="J95" s="106">
        <f t="shared" si="5"/>
        <v>3236044</v>
      </c>
      <c r="K95" s="106">
        <f t="shared" si="5"/>
        <v>0</v>
      </c>
      <c r="L95" s="222"/>
      <c r="M95" s="222"/>
      <c r="N95" s="142"/>
      <c r="O95" s="142"/>
      <c r="P95" s="119">
        <v>20</v>
      </c>
    </row>
    <row r="96" spans="1:16" ht="25.5" customHeight="1">
      <c r="A96" s="220"/>
      <c r="B96" s="222"/>
      <c r="C96" s="222"/>
      <c r="D96" s="224"/>
      <c r="E96" s="137">
        <v>2023</v>
      </c>
      <c r="F96" s="106">
        <f>I96+J96+K96</f>
        <v>9722234.13</v>
      </c>
      <c r="G96" s="145"/>
      <c r="H96" s="145"/>
      <c r="I96" s="106">
        <f t="shared" si="5"/>
        <v>6486190.130000001</v>
      </c>
      <c r="J96" s="106">
        <f t="shared" si="5"/>
        <v>3236044</v>
      </c>
      <c r="K96" s="106">
        <f t="shared" si="5"/>
        <v>0</v>
      </c>
      <c r="L96" s="222"/>
      <c r="M96" s="222"/>
      <c r="N96" s="119"/>
      <c r="O96" s="119"/>
      <c r="P96" s="119">
        <v>21</v>
      </c>
    </row>
    <row r="97" spans="1:16" ht="27" customHeight="1">
      <c r="A97" s="220"/>
      <c r="B97" s="222"/>
      <c r="C97" s="222"/>
      <c r="D97" s="224"/>
      <c r="E97" s="137">
        <v>2024</v>
      </c>
      <c r="F97" s="106">
        <f>I97+J97+K97</f>
        <v>9722234.13</v>
      </c>
      <c r="G97" s="145"/>
      <c r="H97" s="145"/>
      <c r="I97" s="106">
        <f t="shared" si="5"/>
        <v>6486190.130000001</v>
      </c>
      <c r="J97" s="106">
        <f t="shared" si="5"/>
        <v>3236044</v>
      </c>
      <c r="K97" s="106">
        <f t="shared" si="5"/>
        <v>0</v>
      </c>
      <c r="L97" s="222"/>
      <c r="M97" s="222"/>
      <c r="N97" s="119"/>
      <c r="O97" s="119"/>
      <c r="P97" s="119">
        <v>22</v>
      </c>
    </row>
    <row r="98" spans="1:16" ht="40.5" customHeight="1">
      <c r="A98" s="226" t="s">
        <v>110</v>
      </c>
      <c r="B98" s="227" t="s">
        <v>236</v>
      </c>
      <c r="C98" s="197" t="s">
        <v>171</v>
      </c>
      <c r="D98" s="232" t="s">
        <v>187</v>
      </c>
      <c r="E98" s="136">
        <v>2021</v>
      </c>
      <c r="F98" s="258" t="s">
        <v>148</v>
      </c>
      <c r="G98" s="295"/>
      <c r="H98" s="295"/>
      <c r="I98" s="295"/>
      <c r="J98" s="295"/>
      <c r="K98" s="296"/>
      <c r="L98" s="197" t="s">
        <v>164</v>
      </c>
      <c r="M98" s="197" t="s">
        <v>136</v>
      </c>
      <c r="N98" s="148"/>
      <c r="O98" s="148"/>
      <c r="P98" s="148">
        <v>0</v>
      </c>
    </row>
    <row r="99" spans="1:16" ht="45" customHeight="1">
      <c r="A99" s="226"/>
      <c r="B99" s="227"/>
      <c r="C99" s="197"/>
      <c r="D99" s="224"/>
      <c r="E99" s="136">
        <v>2022</v>
      </c>
      <c r="F99" s="297"/>
      <c r="G99" s="298"/>
      <c r="H99" s="298"/>
      <c r="I99" s="298"/>
      <c r="J99" s="298"/>
      <c r="K99" s="299"/>
      <c r="L99" s="197"/>
      <c r="M99" s="197"/>
      <c r="N99" s="148"/>
      <c r="O99" s="148"/>
      <c r="P99" s="148">
        <v>3</v>
      </c>
    </row>
    <row r="100" spans="1:16" ht="52.5" customHeight="1">
      <c r="A100" s="226"/>
      <c r="B100" s="227"/>
      <c r="C100" s="197"/>
      <c r="D100" s="224"/>
      <c r="E100" s="136">
        <v>2023</v>
      </c>
      <c r="F100" s="297"/>
      <c r="G100" s="298"/>
      <c r="H100" s="298"/>
      <c r="I100" s="298"/>
      <c r="J100" s="298"/>
      <c r="K100" s="299"/>
      <c r="L100" s="197"/>
      <c r="M100" s="197"/>
      <c r="N100" s="148"/>
      <c r="O100" s="148"/>
      <c r="P100" s="148">
        <v>0</v>
      </c>
    </row>
    <row r="101" spans="1:16" ht="74.25" customHeight="1">
      <c r="A101" s="226"/>
      <c r="B101" s="227"/>
      <c r="C101" s="197"/>
      <c r="D101" s="224"/>
      <c r="E101" s="136">
        <v>2024</v>
      </c>
      <c r="F101" s="300"/>
      <c r="G101" s="301"/>
      <c r="H101" s="301"/>
      <c r="I101" s="301"/>
      <c r="J101" s="301"/>
      <c r="K101" s="302"/>
      <c r="L101" s="197"/>
      <c r="M101" s="197"/>
      <c r="N101" s="148"/>
      <c r="O101" s="148"/>
      <c r="P101" s="148">
        <v>0</v>
      </c>
    </row>
    <row r="102" spans="1:17" ht="29.25" customHeight="1">
      <c r="A102" s="226" t="s">
        <v>111</v>
      </c>
      <c r="B102" s="195" t="s">
        <v>152</v>
      </c>
      <c r="C102" s="197" t="s">
        <v>167</v>
      </c>
      <c r="D102" s="197" t="s">
        <v>187</v>
      </c>
      <c r="E102" s="136">
        <v>2021</v>
      </c>
      <c r="F102" s="108">
        <f>I102+J102+K102</f>
        <v>2927306.2600000002</v>
      </c>
      <c r="G102" s="121"/>
      <c r="H102" s="121"/>
      <c r="I102" s="163">
        <f>1066245.7+2058689.42-197628.86</f>
        <v>2927306.2600000002</v>
      </c>
      <c r="J102" s="108">
        <v>0</v>
      </c>
      <c r="K102" s="108">
        <v>0</v>
      </c>
      <c r="L102" s="197" t="s">
        <v>234</v>
      </c>
      <c r="M102" s="232" t="s">
        <v>37</v>
      </c>
      <c r="N102" s="110"/>
      <c r="O102" s="110"/>
      <c r="P102" s="110">
        <v>100</v>
      </c>
      <c r="Q102" s="147">
        <v>27450</v>
      </c>
    </row>
    <row r="103" spans="1:16" ht="29.25" customHeight="1">
      <c r="A103" s="282"/>
      <c r="B103" s="286"/>
      <c r="C103" s="216"/>
      <c r="D103" s="216"/>
      <c r="E103" s="136">
        <v>2022</v>
      </c>
      <c r="F103" s="108">
        <f>I103+J103+K103</f>
        <v>3124935.12</v>
      </c>
      <c r="G103" s="121"/>
      <c r="H103" s="121"/>
      <c r="I103" s="163">
        <v>3124935.12</v>
      </c>
      <c r="J103" s="108">
        <v>0</v>
      </c>
      <c r="K103" s="108">
        <v>0</v>
      </c>
      <c r="L103" s="216"/>
      <c r="M103" s="216"/>
      <c r="N103" s="110"/>
      <c r="O103" s="110"/>
      <c r="P103" s="110">
        <v>100</v>
      </c>
    </row>
    <row r="104" spans="1:16" ht="31.5" customHeight="1">
      <c r="A104" s="282"/>
      <c r="B104" s="286"/>
      <c r="C104" s="216"/>
      <c r="D104" s="216"/>
      <c r="E104" s="136">
        <v>2023</v>
      </c>
      <c r="F104" s="108">
        <f>I104+J104+K104</f>
        <v>3124935.12</v>
      </c>
      <c r="G104" s="121"/>
      <c r="H104" s="121"/>
      <c r="I104" s="166">
        <v>3124935.12</v>
      </c>
      <c r="J104" s="108">
        <v>0</v>
      </c>
      <c r="K104" s="108">
        <v>0</v>
      </c>
      <c r="L104" s="216"/>
      <c r="M104" s="216"/>
      <c r="N104" s="110"/>
      <c r="O104" s="110"/>
      <c r="P104" s="110">
        <v>100</v>
      </c>
    </row>
    <row r="105" spans="1:16" ht="31.5" customHeight="1">
      <c r="A105" s="282"/>
      <c r="B105" s="286"/>
      <c r="C105" s="216"/>
      <c r="D105" s="216"/>
      <c r="E105" s="136">
        <v>2024</v>
      </c>
      <c r="F105" s="163">
        <f>I105+J105+K105</f>
        <v>3124935.12</v>
      </c>
      <c r="G105" s="163"/>
      <c r="H105" s="163"/>
      <c r="I105" s="166">
        <v>3124935.12</v>
      </c>
      <c r="J105" s="163">
        <v>0</v>
      </c>
      <c r="K105" s="163">
        <v>0</v>
      </c>
      <c r="L105" s="216"/>
      <c r="M105" s="216"/>
      <c r="N105" s="110"/>
      <c r="O105" s="110"/>
      <c r="P105" s="110">
        <v>100</v>
      </c>
    </row>
    <row r="106" spans="1:17" ht="33" customHeight="1">
      <c r="A106" s="226" t="s">
        <v>237</v>
      </c>
      <c r="B106" s="227" t="s">
        <v>192</v>
      </c>
      <c r="C106" s="232" t="s">
        <v>168</v>
      </c>
      <c r="D106" s="232" t="s">
        <v>187</v>
      </c>
      <c r="E106" s="136">
        <v>2021</v>
      </c>
      <c r="F106" s="144">
        <f aca="true" t="shared" si="6" ref="F106:F137">I106+J106+K106</f>
        <v>2927306.2600000002</v>
      </c>
      <c r="G106" s="164"/>
      <c r="H106" s="164"/>
      <c r="I106" s="108">
        <f>1066245.7+2058689.42-197628.86</f>
        <v>2927306.2600000002</v>
      </c>
      <c r="J106" s="108">
        <v>0</v>
      </c>
      <c r="K106" s="108">
        <v>0</v>
      </c>
      <c r="L106" s="232" t="s">
        <v>224</v>
      </c>
      <c r="M106" s="232" t="s">
        <v>40</v>
      </c>
      <c r="N106" s="110"/>
      <c r="O106" s="110"/>
      <c r="P106" s="110">
        <v>230</v>
      </c>
      <c r="Q106" s="147">
        <v>27450</v>
      </c>
    </row>
    <row r="107" spans="1:16" ht="30.75" customHeight="1">
      <c r="A107" s="282"/>
      <c r="B107" s="286"/>
      <c r="C107" s="216"/>
      <c r="D107" s="216"/>
      <c r="E107" s="136">
        <v>2022</v>
      </c>
      <c r="F107" s="144">
        <f t="shared" si="6"/>
        <v>3124935.12</v>
      </c>
      <c r="G107" s="164"/>
      <c r="H107" s="164"/>
      <c r="I107" s="108">
        <v>3124935.12</v>
      </c>
      <c r="J107" s="108">
        <v>0</v>
      </c>
      <c r="K107" s="108">
        <v>0</v>
      </c>
      <c r="L107" s="290"/>
      <c r="M107" s="216"/>
      <c r="N107" s="110"/>
      <c r="O107" s="110"/>
      <c r="P107" s="110">
        <v>230</v>
      </c>
    </row>
    <row r="108" spans="1:16" ht="28.5" customHeight="1">
      <c r="A108" s="282"/>
      <c r="B108" s="286"/>
      <c r="C108" s="216"/>
      <c r="D108" s="216"/>
      <c r="E108" s="136">
        <v>2023</v>
      </c>
      <c r="F108" s="144">
        <f t="shared" si="6"/>
        <v>3124935.12</v>
      </c>
      <c r="G108" s="164"/>
      <c r="H108" s="164"/>
      <c r="I108" s="108">
        <v>3124935.12</v>
      </c>
      <c r="J108" s="108">
        <v>0</v>
      </c>
      <c r="K108" s="108">
        <v>0</v>
      </c>
      <c r="L108" s="290"/>
      <c r="M108" s="216"/>
      <c r="N108" s="110"/>
      <c r="O108" s="110"/>
      <c r="P108" s="110">
        <v>230</v>
      </c>
    </row>
    <row r="109" spans="1:16" ht="30" customHeight="1">
      <c r="A109" s="282"/>
      <c r="B109" s="286"/>
      <c r="C109" s="216"/>
      <c r="D109" s="216"/>
      <c r="E109" s="136">
        <v>2024</v>
      </c>
      <c r="F109" s="144">
        <f t="shared" si="6"/>
        <v>3124935.12</v>
      </c>
      <c r="G109" s="108"/>
      <c r="H109" s="108"/>
      <c r="I109" s="108">
        <v>3124935.12</v>
      </c>
      <c r="J109" s="108">
        <v>0</v>
      </c>
      <c r="K109" s="108">
        <v>0</v>
      </c>
      <c r="L109" s="290"/>
      <c r="M109" s="216"/>
      <c r="N109" s="110"/>
      <c r="O109" s="110"/>
      <c r="P109" s="110">
        <v>230</v>
      </c>
    </row>
    <row r="110" spans="1:17" ht="28.5" customHeight="1">
      <c r="A110" s="193" t="s">
        <v>142</v>
      </c>
      <c r="B110" s="195" t="s">
        <v>213</v>
      </c>
      <c r="C110" s="197" t="s">
        <v>169</v>
      </c>
      <c r="D110" s="197" t="s">
        <v>187</v>
      </c>
      <c r="E110" s="136">
        <v>2021</v>
      </c>
      <c r="F110" s="163">
        <f t="shared" si="6"/>
        <v>4607318</v>
      </c>
      <c r="G110" s="163"/>
      <c r="H110" s="163"/>
      <c r="I110" s="163">
        <v>1598740</v>
      </c>
      <c r="J110" s="163">
        <v>3008578</v>
      </c>
      <c r="K110" s="163">
        <v>0</v>
      </c>
      <c r="L110" s="197" t="s">
        <v>226</v>
      </c>
      <c r="M110" s="197" t="s">
        <v>40</v>
      </c>
      <c r="N110" s="148"/>
      <c r="O110" s="148"/>
      <c r="P110" s="148">
        <v>1745</v>
      </c>
      <c r="Q110" s="132"/>
    </row>
    <row r="111" spans="1:17" ht="26.25" customHeight="1">
      <c r="A111" s="193"/>
      <c r="B111" s="195"/>
      <c r="C111" s="197"/>
      <c r="D111" s="267"/>
      <c r="E111" s="136">
        <v>2022</v>
      </c>
      <c r="F111" s="163">
        <f t="shared" si="6"/>
        <v>3236044</v>
      </c>
      <c r="G111" s="163"/>
      <c r="H111" s="163"/>
      <c r="I111" s="163">
        <v>0</v>
      </c>
      <c r="J111" s="163">
        <f>1687600+1548444</f>
        <v>3236044</v>
      </c>
      <c r="K111" s="163">
        <v>0</v>
      </c>
      <c r="L111" s="197"/>
      <c r="M111" s="197"/>
      <c r="N111" s="148"/>
      <c r="O111" s="148"/>
      <c r="P111" s="148">
        <v>1745</v>
      </c>
      <c r="Q111" s="169" t="s">
        <v>212</v>
      </c>
    </row>
    <row r="112" spans="1:17" ht="28.5" customHeight="1">
      <c r="A112" s="193"/>
      <c r="B112" s="195"/>
      <c r="C112" s="197"/>
      <c r="D112" s="267"/>
      <c r="E112" s="136">
        <v>2023</v>
      </c>
      <c r="F112" s="163">
        <f t="shared" si="6"/>
        <v>3236044</v>
      </c>
      <c r="G112" s="163"/>
      <c r="H112" s="163"/>
      <c r="I112" s="163">
        <v>0</v>
      </c>
      <c r="J112" s="166">
        <f>1687600+1548444</f>
        <v>3236044</v>
      </c>
      <c r="K112" s="163">
        <v>0</v>
      </c>
      <c r="L112" s="197"/>
      <c r="M112" s="197"/>
      <c r="N112" s="148"/>
      <c r="O112" s="148"/>
      <c r="P112" s="148">
        <v>1745</v>
      </c>
      <c r="Q112" s="169"/>
    </row>
    <row r="113" spans="1:17" ht="27.75" customHeight="1">
      <c r="A113" s="193"/>
      <c r="B113" s="195"/>
      <c r="C113" s="197"/>
      <c r="D113" s="267"/>
      <c r="E113" s="136">
        <v>2024</v>
      </c>
      <c r="F113" s="163">
        <f t="shared" si="6"/>
        <v>3236044</v>
      </c>
      <c r="G113" s="163"/>
      <c r="H113" s="163"/>
      <c r="I113" s="163">
        <v>0</v>
      </c>
      <c r="J113" s="166">
        <f>1687600+1548444</f>
        <v>3236044</v>
      </c>
      <c r="K113" s="163">
        <v>0</v>
      </c>
      <c r="L113" s="197"/>
      <c r="M113" s="197"/>
      <c r="N113" s="148"/>
      <c r="O113" s="148"/>
      <c r="P113" s="172">
        <v>1745</v>
      </c>
      <c r="Q113" s="170" t="s">
        <v>211</v>
      </c>
    </row>
    <row r="114" spans="1:17" ht="28.5" customHeight="1">
      <c r="A114" s="193" t="s">
        <v>138</v>
      </c>
      <c r="B114" s="268" t="s">
        <v>246</v>
      </c>
      <c r="C114" s="197" t="s">
        <v>169</v>
      </c>
      <c r="D114" s="197" t="s">
        <v>187</v>
      </c>
      <c r="E114" s="136">
        <v>2021</v>
      </c>
      <c r="F114" s="163">
        <f t="shared" si="6"/>
        <v>458891.29</v>
      </c>
      <c r="G114" s="163"/>
      <c r="H114" s="163"/>
      <c r="I114" s="163">
        <f>307665.67+151225.62</f>
        <v>458891.29</v>
      </c>
      <c r="J114" s="163">
        <v>0</v>
      </c>
      <c r="K114" s="163">
        <v>0</v>
      </c>
      <c r="L114" s="197" t="s">
        <v>247</v>
      </c>
      <c r="M114" s="197" t="s">
        <v>40</v>
      </c>
      <c r="N114" s="148"/>
      <c r="O114" s="148"/>
      <c r="P114" s="148">
        <v>180</v>
      </c>
      <c r="Q114" s="134"/>
    </row>
    <row r="115" spans="1:17" ht="29.25" customHeight="1">
      <c r="A115" s="193"/>
      <c r="B115" s="293"/>
      <c r="C115" s="197"/>
      <c r="D115" s="267"/>
      <c r="E115" s="136">
        <v>2022</v>
      </c>
      <c r="F115" s="163">
        <f t="shared" si="6"/>
        <v>0</v>
      </c>
      <c r="G115" s="163"/>
      <c r="H115" s="163"/>
      <c r="I115" s="163">
        <v>0</v>
      </c>
      <c r="J115" s="163">
        <v>0</v>
      </c>
      <c r="K115" s="163">
        <v>0</v>
      </c>
      <c r="L115" s="197"/>
      <c r="M115" s="197"/>
      <c r="N115" s="148"/>
      <c r="O115" s="148"/>
      <c r="P115" s="148">
        <v>0</v>
      </c>
      <c r="Q115" s="134"/>
    </row>
    <row r="116" spans="1:17" ht="28.5" customHeight="1">
      <c r="A116" s="193"/>
      <c r="B116" s="293"/>
      <c r="C116" s="197"/>
      <c r="D116" s="267"/>
      <c r="E116" s="136">
        <v>2023</v>
      </c>
      <c r="F116" s="163">
        <f t="shared" si="6"/>
        <v>0</v>
      </c>
      <c r="G116" s="163"/>
      <c r="H116" s="163"/>
      <c r="I116" s="163">
        <v>0</v>
      </c>
      <c r="J116" s="163">
        <v>0</v>
      </c>
      <c r="K116" s="163">
        <v>0</v>
      </c>
      <c r="L116" s="197"/>
      <c r="M116" s="197"/>
      <c r="N116" s="148"/>
      <c r="O116" s="148"/>
      <c r="P116" s="148">
        <v>0</v>
      </c>
      <c r="Q116" s="169">
        <v>28270</v>
      </c>
    </row>
    <row r="117" spans="1:17" ht="29.25" customHeight="1">
      <c r="A117" s="193"/>
      <c r="B117" s="294"/>
      <c r="C117" s="197"/>
      <c r="D117" s="267"/>
      <c r="E117" s="136">
        <v>2024</v>
      </c>
      <c r="F117" s="163">
        <f t="shared" si="6"/>
        <v>0</v>
      </c>
      <c r="G117" s="163"/>
      <c r="H117" s="163"/>
      <c r="I117" s="163">
        <v>0</v>
      </c>
      <c r="J117" s="163">
        <v>0</v>
      </c>
      <c r="K117" s="163">
        <v>0</v>
      </c>
      <c r="L117" s="197"/>
      <c r="M117" s="197"/>
      <c r="N117" s="148"/>
      <c r="O117" s="148"/>
      <c r="P117" s="148">
        <v>0</v>
      </c>
      <c r="Q117" s="134"/>
    </row>
    <row r="118" spans="1:17" ht="30" customHeight="1">
      <c r="A118" s="193" t="s">
        <v>112</v>
      </c>
      <c r="B118" s="233" t="s">
        <v>196</v>
      </c>
      <c r="C118" s="197" t="s">
        <v>191</v>
      </c>
      <c r="D118" s="197" t="s">
        <v>187</v>
      </c>
      <c r="E118" s="136">
        <v>2021</v>
      </c>
      <c r="F118" s="163">
        <f t="shared" si="6"/>
        <v>2199747.26</v>
      </c>
      <c r="G118" s="163"/>
      <c r="H118" s="163"/>
      <c r="I118" s="163">
        <f>2151545+48202.26</f>
        <v>2199747.26</v>
      </c>
      <c r="J118" s="163">
        <v>0</v>
      </c>
      <c r="K118" s="163">
        <v>0</v>
      </c>
      <c r="L118" s="197" t="s">
        <v>225</v>
      </c>
      <c r="M118" s="197" t="s">
        <v>40</v>
      </c>
      <c r="N118" s="148"/>
      <c r="O118" s="148"/>
      <c r="P118" s="148">
        <v>158</v>
      </c>
      <c r="Q118" s="134"/>
    </row>
    <row r="119" spans="1:17" ht="28.5" customHeight="1">
      <c r="A119" s="193"/>
      <c r="B119" s="292"/>
      <c r="C119" s="216"/>
      <c r="D119" s="216"/>
      <c r="E119" s="136">
        <v>2022</v>
      </c>
      <c r="F119" s="163">
        <f t="shared" si="6"/>
        <v>2268963</v>
      </c>
      <c r="G119" s="163"/>
      <c r="H119" s="163"/>
      <c r="I119" s="163">
        <f>998077+301424+744593+224869</f>
        <v>2268963</v>
      </c>
      <c r="J119" s="163">
        <v>0</v>
      </c>
      <c r="K119" s="163">
        <v>0</v>
      </c>
      <c r="L119" s="216"/>
      <c r="M119" s="216"/>
      <c r="N119" s="148"/>
      <c r="O119" s="148"/>
      <c r="P119" s="148">
        <v>158</v>
      </c>
      <c r="Q119" s="134" t="s">
        <v>275</v>
      </c>
    </row>
    <row r="120" spans="1:17" ht="24" customHeight="1">
      <c r="A120" s="193"/>
      <c r="B120" s="292"/>
      <c r="C120" s="216"/>
      <c r="D120" s="216"/>
      <c r="E120" s="136">
        <v>2023</v>
      </c>
      <c r="F120" s="163">
        <f t="shared" si="6"/>
        <v>2268963</v>
      </c>
      <c r="G120" s="163"/>
      <c r="H120" s="163"/>
      <c r="I120" s="166">
        <f>998077+301424+744593+224869</f>
        <v>2268963</v>
      </c>
      <c r="J120" s="163">
        <v>0</v>
      </c>
      <c r="K120" s="163">
        <v>0</v>
      </c>
      <c r="L120" s="216"/>
      <c r="M120" s="216"/>
      <c r="N120" s="148"/>
      <c r="O120" s="148"/>
      <c r="P120" s="148">
        <v>158</v>
      </c>
      <c r="Q120" s="134"/>
    </row>
    <row r="121" spans="1:17" ht="25.5" customHeight="1">
      <c r="A121" s="193"/>
      <c r="B121" s="292"/>
      <c r="C121" s="216"/>
      <c r="D121" s="216"/>
      <c r="E121" s="136">
        <v>2024</v>
      </c>
      <c r="F121" s="163">
        <f t="shared" si="6"/>
        <v>2268963</v>
      </c>
      <c r="G121" s="163"/>
      <c r="H121" s="163"/>
      <c r="I121" s="166">
        <f>998077+301424+744593+224869</f>
        <v>2268963</v>
      </c>
      <c r="J121" s="163">
        <v>0</v>
      </c>
      <c r="K121" s="163">
        <v>0</v>
      </c>
      <c r="L121" s="216"/>
      <c r="M121" s="216"/>
      <c r="N121" s="148"/>
      <c r="O121" s="148"/>
      <c r="P121" s="172">
        <v>158</v>
      </c>
      <c r="Q121" s="132"/>
    </row>
    <row r="122" spans="1:17" ht="27.75" customHeight="1">
      <c r="A122" s="193" t="s">
        <v>113</v>
      </c>
      <c r="B122" s="233" t="s">
        <v>114</v>
      </c>
      <c r="C122" s="271" t="s">
        <v>209</v>
      </c>
      <c r="D122" s="197" t="s">
        <v>187</v>
      </c>
      <c r="E122" s="136">
        <v>2021</v>
      </c>
      <c r="F122" s="163">
        <f t="shared" si="6"/>
        <v>74810.20999999999</v>
      </c>
      <c r="G122" s="163"/>
      <c r="H122" s="163"/>
      <c r="I122" s="163">
        <f>88332.45-13522.24</f>
        <v>74810.20999999999</v>
      </c>
      <c r="J122" s="163">
        <v>0</v>
      </c>
      <c r="K122" s="163">
        <v>0</v>
      </c>
      <c r="L122" s="197" t="s">
        <v>225</v>
      </c>
      <c r="M122" s="197" t="s">
        <v>40</v>
      </c>
      <c r="N122" s="148"/>
      <c r="O122" s="148"/>
      <c r="P122" s="148">
        <v>100</v>
      </c>
      <c r="Q122" s="132"/>
    </row>
    <row r="123" spans="1:17" ht="27" customHeight="1">
      <c r="A123" s="193"/>
      <c r="B123" s="292"/>
      <c r="C123" s="290"/>
      <c r="D123" s="216"/>
      <c r="E123" s="136">
        <v>2022</v>
      </c>
      <c r="F123" s="163">
        <f t="shared" si="6"/>
        <v>120269.84</v>
      </c>
      <c r="G123" s="163"/>
      <c r="H123" s="163"/>
      <c r="I123" s="163">
        <v>120269.84</v>
      </c>
      <c r="J123" s="163">
        <v>0</v>
      </c>
      <c r="K123" s="163">
        <v>0</v>
      </c>
      <c r="L123" s="216"/>
      <c r="M123" s="216"/>
      <c r="N123" s="148"/>
      <c r="O123" s="148"/>
      <c r="P123" s="148">
        <v>110</v>
      </c>
      <c r="Q123" s="169">
        <v>27840</v>
      </c>
    </row>
    <row r="124" spans="1:17" ht="24.75" customHeight="1">
      <c r="A124" s="193"/>
      <c r="B124" s="292"/>
      <c r="C124" s="290"/>
      <c r="D124" s="216"/>
      <c r="E124" s="136">
        <v>2023</v>
      </c>
      <c r="F124" s="163">
        <f t="shared" si="6"/>
        <v>120269.84</v>
      </c>
      <c r="G124" s="163"/>
      <c r="H124" s="163"/>
      <c r="I124" s="166">
        <v>120269.84</v>
      </c>
      <c r="J124" s="163">
        <v>0</v>
      </c>
      <c r="K124" s="163">
        <v>0</v>
      </c>
      <c r="L124" s="216"/>
      <c r="M124" s="216"/>
      <c r="N124" s="148"/>
      <c r="O124" s="148"/>
      <c r="P124" s="148">
        <v>110</v>
      </c>
      <c r="Q124" s="132"/>
    </row>
    <row r="125" spans="1:16" ht="25.5" customHeight="1">
      <c r="A125" s="193"/>
      <c r="B125" s="292"/>
      <c r="C125" s="290"/>
      <c r="D125" s="216"/>
      <c r="E125" s="136">
        <v>2024</v>
      </c>
      <c r="F125" s="163">
        <f t="shared" si="6"/>
        <v>120269.84</v>
      </c>
      <c r="G125" s="163"/>
      <c r="H125" s="163"/>
      <c r="I125" s="166">
        <v>120269.84</v>
      </c>
      <c r="J125" s="163">
        <v>0</v>
      </c>
      <c r="K125" s="163">
        <v>0</v>
      </c>
      <c r="L125" s="216"/>
      <c r="M125" s="216"/>
      <c r="N125" s="148"/>
      <c r="O125" s="148"/>
      <c r="P125" s="172">
        <v>110</v>
      </c>
    </row>
    <row r="126" spans="1:17" ht="31.5" customHeight="1">
      <c r="A126" s="193" t="s">
        <v>115</v>
      </c>
      <c r="B126" s="195" t="s">
        <v>182</v>
      </c>
      <c r="C126" s="197" t="s">
        <v>129</v>
      </c>
      <c r="D126" s="197" t="s">
        <v>187</v>
      </c>
      <c r="E126" s="136">
        <v>2021</v>
      </c>
      <c r="F126" s="163">
        <f t="shared" si="6"/>
        <v>448425.79000000004</v>
      </c>
      <c r="G126" s="163"/>
      <c r="H126" s="163"/>
      <c r="I126" s="163">
        <f>471816.8+126530-149921.01</f>
        <v>448425.79000000004</v>
      </c>
      <c r="J126" s="163">
        <v>0</v>
      </c>
      <c r="K126" s="163">
        <v>0</v>
      </c>
      <c r="L126" s="197" t="s">
        <v>225</v>
      </c>
      <c r="M126" s="197" t="s">
        <v>40</v>
      </c>
      <c r="N126" s="148"/>
      <c r="O126" s="148"/>
      <c r="P126" s="148">
        <v>3500</v>
      </c>
      <c r="Q126" s="217" t="s">
        <v>248</v>
      </c>
    </row>
    <row r="127" spans="1:17" ht="29.25" customHeight="1">
      <c r="A127" s="193"/>
      <c r="B127" s="292"/>
      <c r="C127" s="290"/>
      <c r="D127" s="216"/>
      <c r="E127" s="136">
        <v>2022</v>
      </c>
      <c r="F127" s="163">
        <f t="shared" si="6"/>
        <v>434718.27</v>
      </c>
      <c r="G127" s="163"/>
      <c r="H127" s="163"/>
      <c r="I127" s="163">
        <v>434718.27</v>
      </c>
      <c r="J127" s="163">
        <v>0</v>
      </c>
      <c r="K127" s="163">
        <v>0</v>
      </c>
      <c r="L127" s="216"/>
      <c r="M127" s="216"/>
      <c r="N127" s="148"/>
      <c r="O127" s="148"/>
      <c r="P127" s="148">
        <v>3500</v>
      </c>
      <c r="Q127" s="217"/>
    </row>
    <row r="128" spans="1:17" ht="30.75" customHeight="1">
      <c r="A128" s="193"/>
      <c r="B128" s="292"/>
      <c r="C128" s="290"/>
      <c r="D128" s="216"/>
      <c r="E128" s="136">
        <v>2023</v>
      </c>
      <c r="F128" s="163">
        <f t="shared" si="6"/>
        <v>434718.27</v>
      </c>
      <c r="G128" s="163"/>
      <c r="H128" s="163"/>
      <c r="I128" s="166">
        <v>434718.27</v>
      </c>
      <c r="J128" s="163">
        <v>0</v>
      </c>
      <c r="K128" s="163">
        <v>0</v>
      </c>
      <c r="L128" s="216"/>
      <c r="M128" s="216"/>
      <c r="N128" s="148"/>
      <c r="O128" s="148"/>
      <c r="P128" s="148">
        <v>3500</v>
      </c>
      <c r="Q128" s="217"/>
    </row>
    <row r="129" spans="1:17" ht="31.5" customHeight="1">
      <c r="A129" s="193"/>
      <c r="B129" s="292"/>
      <c r="C129" s="290"/>
      <c r="D129" s="216"/>
      <c r="E129" s="136">
        <v>2024</v>
      </c>
      <c r="F129" s="163">
        <f t="shared" si="6"/>
        <v>434718.27</v>
      </c>
      <c r="G129" s="124"/>
      <c r="H129" s="124"/>
      <c r="I129" s="166">
        <v>434718.27</v>
      </c>
      <c r="J129" s="163">
        <v>0</v>
      </c>
      <c r="K129" s="163">
        <v>0</v>
      </c>
      <c r="L129" s="216"/>
      <c r="M129" s="216"/>
      <c r="N129" s="148"/>
      <c r="O129" s="148"/>
      <c r="P129" s="172">
        <v>3500</v>
      </c>
      <c r="Q129" s="217"/>
    </row>
    <row r="130" spans="1:16" ht="30.75" customHeight="1">
      <c r="A130" s="193" t="s">
        <v>183</v>
      </c>
      <c r="B130" s="195" t="s">
        <v>108</v>
      </c>
      <c r="C130" s="197" t="s">
        <v>210</v>
      </c>
      <c r="D130" s="197" t="s">
        <v>187</v>
      </c>
      <c r="E130" s="136">
        <v>2021</v>
      </c>
      <c r="F130" s="163">
        <f t="shared" si="6"/>
        <v>335348.91000000003</v>
      </c>
      <c r="G130" s="124"/>
      <c r="H130" s="124"/>
      <c r="I130" s="163">
        <f>537303.9-201954.99</f>
        <v>335348.91000000003</v>
      </c>
      <c r="J130" s="163">
        <v>0</v>
      </c>
      <c r="K130" s="163">
        <v>0</v>
      </c>
      <c r="L130" s="197" t="s">
        <v>228</v>
      </c>
      <c r="M130" s="197" t="s">
        <v>37</v>
      </c>
      <c r="N130" s="148"/>
      <c r="O130" s="148"/>
      <c r="P130" s="148">
        <v>12</v>
      </c>
    </row>
    <row r="131" spans="1:17" ht="33" customHeight="1">
      <c r="A131" s="193"/>
      <c r="B131" s="292"/>
      <c r="C131" s="290"/>
      <c r="D131" s="216"/>
      <c r="E131" s="136">
        <v>2022</v>
      </c>
      <c r="F131" s="163">
        <f t="shared" si="6"/>
        <v>537303.9</v>
      </c>
      <c r="G131" s="124"/>
      <c r="H131" s="124"/>
      <c r="I131" s="163">
        <v>537303.9</v>
      </c>
      <c r="J131" s="163">
        <v>0</v>
      </c>
      <c r="K131" s="163">
        <v>0</v>
      </c>
      <c r="L131" s="216"/>
      <c r="M131" s="216"/>
      <c r="N131" s="148"/>
      <c r="O131" s="148"/>
      <c r="P131" s="148">
        <v>15</v>
      </c>
      <c r="Q131" s="147">
        <v>27850</v>
      </c>
    </row>
    <row r="132" spans="1:16" ht="30.75" customHeight="1">
      <c r="A132" s="193"/>
      <c r="B132" s="292"/>
      <c r="C132" s="290"/>
      <c r="D132" s="216"/>
      <c r="E132" s="136">
        <v>2023</v>
      </c>
      <c r="F132" s="163">
        <f t="shared" si="6"/>
        <v>537303.9</v>
      </c>
      <c r="G132" s="124"/>
      <c r="H132" s="124"/>
      <c r="I132" s="163">
        <v>537303.9</v>
      </c>
      <c r="J132" s="163">
        <v>0</v>
      </c>
      <c r="K132" s="163">
        <v>0</v>
      </c>
      <c r="L132" s="216"/>
      <c r="M132" s="216"/>
      <c r="N132" s="148"/>
      <c r="O132" s="148"/>
      <c r="P132" s="148">
        <v>20</v>
      </c>
    </row>
    <row r="133" spans="1:16" ht="30" customHeight="1">
      <c r="A133" s="193"/>
      <c r="B133" s="292"/>
      <c r="C133" s="290"/>
      <c r="D133" s="216"/>
      <c r="E133" s="136">
        <v>2024</v>
      </c>
      <c r="F133" s="163">
        <f t="shared" si="6"/>
        <v>537303.9</v>
      </c>
      <c r="G133" s="124"/>
      <c r="H133" s="124"/>
      <c r="I133" s="166">
        <v>537303.9</v>
      </c>
      <c r="J133" s="163">
        <v>0</v>
      </c>
      <c r="K133" s="163">
        <v>0</v>
      </c>
      <c r="L133" s="216"/>
      <c r="M133" s="216"/>
      <c r="N133" s="148"/>
      <c r="O133" s="148"/>
      <c r="P133" s="172">
        <v>20</v>
      </c>
    </row>
    <row r="134" spans="1:16" ht="30" customHeight="1">
      <c r="A134" s="193" t="s">
        <v>245</v>
      </c>
      <c r="B134" s="195" t="s">
        <v>128</v>
      </c>
      <c r="C134" s="197" t="s">
        <v>170</v>
      </c>
      <c r="D134" s="197" t="s">
        <v>187</v>
      </c>
      <c r="E134" s="136">
        <v>2021</v>
      </c>
      <c r="F134" s="163">
        <f t="shared" si="6"/>
        <v>237993.89</v>
      </c>
      <c r="G134" s="124"/>
      <c r="H134" s="124"/>
      <c r="I134" s="163">
        <v>237993.89</v>
      </c>
      <c r="J134" s="163">
        <v>0</v>
      </c>
      <c r="K134" s="163">
        <v>0</v>
      </c>
      <c r="L134" s="197" t="s">
        <v>271</v>
      </c>
      <c r="M134" s="197" t="s">
        <v>40</v>
      </c>
      <c r="N134" s="148"/>
      <c r="O134" s="148"/>
      <c r="P134" s="148">
        <v>35</v>
      </c>
    </row>
    <row r="135" spans="1:17" ht="30.75" customHeight="1">
      <c r="A135" s="193"/>
      <c r="B135" s="292"/>
      <c r="C135" s="290"/>
      <c r="D135" s="216"/>
      <c r="E135" s="136">
        <v>2022</v>
      </c>
      <c r="F135" s="163">
        <f t="shared" si="6"/>
        <v>0</v>
      </c>
      <c r="G135" s="124"/>
      <c r="H135" s="124"/>
      <c r="I135" s="163">
        <v>0</v>
      </c>
      <c r="J135" s="163">
        <v>0</v>
      </c>
      <c r="K135" s="163">
        <v>0</v>
      </c>
      <c r="L135" s="216"/>
      <c r="M135" s="216"/>
      <c r="N135" s="148"/>
      <c r="O135" s="148"/>
      <c r="P135" s="148">
        <v>0</v>
      </c>
      <c r="Q135" s="147">
        <v>27860</v>
      </c>
    </row>
    <row r="136" spans="1:16" ht="30.75" customHeight="1">
      <c r="A136" s="193"/>
      <c r="B136" s="292"/>
      <c r="C136" s="290"/>
      <c r="D136" s="216"/>
      <c r="E136" s="136">
        <v>2023</v>
      </c>
      <c r="F136" s="163">
        <f t="shared" si="6"/>
        <v>0</v>
      </c>
      <c r="G136" s="124"/>
      <c r="H136" s="124"/>
      <c r="I136" s="163">
        <v>0</v>
      </c>
      <c r="J136" s="163">
        <v>0</v>
      </c>
      <c r="K136" s="163">
        <v>0</v>
      </c>
      <c r="L136" s="216"/>
      <c r="M136" s="216"/>
      <c r="N136" s="148"/>
      <c r="O136" s="148"/>
      <c r="P136" s="148">
        <v>0</v>
      </c>
    </row>
    <row r="137" spans="1:16" ht="30" customHeight="1">
      <c r="A137" s="193"/>
      <c r="B137" s="292"/>
      <c r="C137" s="290"/>
      <c r="D137" s="216"/>
      <c r="E137" s="136">
        <v>2024</v>
      </c>
      <c r="F137" s="163">
        <f t="shared" si="6"/>
        <v>0</v>
      </c>
      <c r="G137" s="124"/>
      <c r="H137" s="124"/>
      <c r="I137" s="163">
        <v>0</v>
      </c>
      <c r="J137" s="163">
        <v>0</v>
      </c>
      <c r="K137" s="163">
        <v>0</v>
      </c>
      <c r="L137" s="216"/>
      <c r="M137" s="216"/>
      <c r="N137" s="148"/>
      <c r="O137" s="148"/>
      <c r="P137" s="148">
        <v>0</v>
      </c>
    </row>
    <row r="138" spans="1:16" ht="66" customHeight="1" hidden="1">
      <c r="A138" s="149" t="s">
        <v>115</v>
      </c>
      <c r="B138" s="150" t="s">
        <v>184</v>
      </c>
      <c r="C138" s="148" t="s">
        <v>171</v>
      </c>
      <c r="D138" s="148" t="s">
        <v>187</v>
      </c>
      <c r="E138" s="154" t="s">
        <v>6</v>
      </c>
      <c r="F138" s="146">
        <f>I138+J138+K138</f>
        <v>0</v>
      </c>
      <c r="G138" s="143"/>
      <c r="H138" s="143"/>
      <c r="I138" s="146">
        <v>0</v>
      </c>
      <c r="J138" s="146">
        <v>0</v>
      </c>
      <c r="K138" s="146">
        <v>0</v>
      </c>
      <c r="L138" s="148" t="s">
        <v>185</v>
      </c>
      <c r="M138" s="148" t="s">
        <v>40</v>
      </c>
      <c r="N138" s="148"/>
      <c r="O138" s="148"/>
      <c r="P138" s="148">
        <v>380</v>
      </c>
    </row>
    <row r="139" spans="1:16" ht="18" customHeight="1">
      <c r="A139" s="272" t="s">
        <v>151</v>
      </c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</row>
    <row r="140" spans="1:16" ht="22.5" customHeight="1">
      <c r="A140" s="272" t="s">
        <v>29</v>
      </c>
      <c r="B140" s="273" t="s">
        <v>240</v>
      </c>
      <c r="C140" s="273" t="s">
        <v>171</v>
      </c>
      <c r="D140" s="273" t="s">
        <v>187</v>
      </c>
      <c r="E140" s="137">
        <v>2021</v>
      </c>
      <c r="F140" s="127">
        <f>I140+J140+K140</f>
        <v>600695.25</v>
      </c>
      <c r="G140" s="127"/>
      <c r="H140" s="127"/>
      <c r="I140" s="127">
        <f>I144+I148</f>
        <v>600695.25</v>
      </c>
      <c r="J140" s="127">
        <f>J144+J148</f>
        <v>0</v>
      </c>
      <c r="K140" s="127">
        <f>K144+K148</f>
        <v>0</v>
      </c>
      <c r="L140" s="273" t="s">
        <v>123</v>
      </c>
      <c r="M140" s="273" t="s">
        <v>117</v>
      </c>
      <c r="N140" s="151"/>
      <c r="O140" s="151"/>
      <c r="P140" s="151" t="s">
        <v>27</v>
      </c>
    </row>
    <row r="141" spans="1:16" ht="24" customHeight="1">
      <c r="A141" s="282"/>
      <c r="B141" s="290"/>
      <c r="C141" s="290"/>
      <c r="D141" s="290"/>
      <c r="E141" s="137">
        <v>2022</v>
      </c>
      <c r="F141" s="127">
        <f>I141+J141+K141</f>
        <v>458820.32999999996</v>
      </c>
      <c r="G141" s="127"/>
      <c r="H141" s="127"/>
      <c r="I141" s="127">
        <f aca="true" t="shared" si="7" ref="I141:K143">I145+I149</f>
        <v>458820.32999999996</v>
      </c>
      <c r="J141" s="127">
        <f t="shared" si="7"/>
        <v>0</v>
      </c>
      <c r="K141" s="127">
        <f t="shared" si="7"/>
        <v>0</v>
      </c>
      <c r="L141" s="291"/>
      <c r="M141" s="291"/>
      <c r="N141" s="151"/>
      <c r="O141" s="151"/>
      <c r="P141" s="151" t="s">
        <v>66</v>
      </c>
    </row>
    <row r="142" spans="1:16" ht="22.5" customHeight="1">
      <c r="A142" s="282"/>
      <c r="B142" s="290"/>
      <c r="C142" s="290"/>
      <c r="D142" s="290"/>
      <c r="E142" s="137">
        <v>2023</v>
      </c>
      <c r="F142" s="127">
        <f>I142+J142+K142</f>
        <v>458820.32999999996</v>
      </c>
      <c r="G142" s="127"/>
      <c r="H142" s="127"/>
      <c r="I142" s="127">
        <f t="shared" si="7"/>
        <v>458820.32999999996</v>
      </c>
      <c r="J142" s="127">
        <f t="shared" si="7"/>
        <v>0</v>
      </c>
      <c r="K142" s="127">
        <f t="shared" si="7"/>
        <v>0</v>
      </c>
      <c r="L142" s="291"/>
      <c r="M142" s="291"/>
      <c r="N142" s="151"/>
      <c r="O142" s="151"/>
      <c r="P142" s="151" t="s">
        <v>159</v>
      </c>
    </row>
    <row r="143" spans="1:16" s="99" customFormat="1" ht="21" customHeight="1">
      <c r="A143" s="282"/>
      <c r="B143" s="290"/>
      <c r="C143" s="290"/>
      <c r="D143" s="290"/>
      <c r="E143" s="137">
        <v>2024</v>
      </c>
      <c r="F143" s="127">
        <f>I143+J143+K143</f>
        <v>458820.32999999996</v>
      </c>
      <c r="G143" s="128"/>
      <c r="H143" s="128"/>
      <c r="I143" s="127">
        <f t="shared" si="7"/>
        <v>458820.32999999996</v>
      </c>
      <c r="J143" s="127">
        <f t="shared" si="7"/>
        <v>0</v>
      </c>
      <c r="K143" s="127">
        <f t="shared" si="7"/>
        <v>0</v>
      </c>
      <c r="L143" s="291"/>
      <c r="M143" s="291"/>
      <c r="N143" s="129"/>
      <c r="O143" s="129"/>
      <c r="P143" s="173" t="s">
        <v>287</v>
      </c>
    </row>
    <row r="144" spans="1:17" ht="28.5" customHeight="1">
      <c r="A144" s="193" t="s">
        <v>153</v>
      </c>
      <c r="B144" s="195" t="s">
        <v>109</v>
      </c>
      <c r="C144" s="197" t="s">
        <v>198</v>
      </c>
      <c r="D144" s="197" t="s">
        <v>187</v>
      </c>
      <c r="E144" s="136">
        <v>2021</v>
      </c>
      <c r="F144" s="163">
        <f>I144+J144+K144</f>
        <v>507250.52</v>
      </c>
      <c r="G144" s="163"/>
      <c r="H144" s="163"/>
      <c r="I144" s="163">
        <v>507250.52</v>
      </c>
      <c r="J144" s="163">
        <v>0</v>
      </c>
      <c r="K144" s="163">
        <v>0</v>
      </c>
      <c r="L144" s="197" t="s">
        <v>230</v>
      </c>
      <c r="M144" s="197" t="s">
        <v>37</v>
      </c>
      <c r="N144" s="152"/>
      <c r="O144" s="152"/>
      <c r="P144" s="148">
        <v>15</v>
      </c>
      <c r="Q144" s="171">
        <v>27890</v>
      </c>
    </row>
    <row r="145" spans="1:17" ht="28.5" customHeight="1">
      <c r="A145" s="193"/>
      <c r="B145" s="195"/>
      <c r="C145" s="197"/>
      <c r="D145" s="267"/>
      <c r="E145" s="136">
        <v>2022</v>
      </c>
      <c r="F145" s="163">
        <f aca="true" t="shared" si="8" ref="F145:F150">I145+J145+K145</f>
        <v>365375.6</v>
      </c>
      <c r="G145" s="163">
        <v>10182900</v>
      </c>
      <c r="H145" s="163">
        <v>11490700</v>
      </c>
      <c r="I145" s="163">
        <v>365375.6</v>
      </c>
      <c r="J145" s="163">
        <v>0</v>
      </c>
      <c r="K145" s="163">
        <v>0</v>
      </c>
      <c r="L145" s="197"/>
      <c r="M145" s="197"/>
      <c r="N145" s="271">
        <v>100</v>
      </c>
      <c r="O145" s="271">
        <v>100</v>
      </c>
      <c r="P145" s="148">
        <v>20</v>
      </c>
      <c r="Q145" s="126"/>
    </row>
    <row r="146" spans="1:17" ht="24.75" customHeight="1">
      <c r="A146" s="193"/>
      <c r="B146" s="195"/>
      <c r="C146" s="197"/>
      <c r="D146" s="267"/>
      <c r="E146" s="136">
        <v>2023</v>
      </c>
      <c r="F146" s="163">
        <f t="shared" si="8"/>
        <v>365375.6</v>
      </c>
      <c r="G146" s="163"/>
      <c r="H146" s="163"/>
      <c r="I146" s="166">
        <v>365375.6</v>
      </c>
      <c r="J146" s="163">
        <v>0</v>
      </c>
      <c r="K146" s="163">
        <v>0</v>
      </c>
      <c r="L146" s="197"/>
      <c r="M146" s="197"/>
      <c r="N146" s="271"/>
      <c r="O146" s="271"/>
      <c r="P146" s="148">
        <v>25</v>
      </c>
      <c r="Q146" s="126"/>
    </row>
    <row r="147" spans="1:17" ht="23.25" customHeight="1">
      <c r="A147" s="193"/>
      <c r="B147" s="195"/>
      <c r="C147" s="197"/>
      <c r="D147" s="267"/>
      <c r="E147" s="136">
        <v>2024</v>
      </c>
      <c r="F147" s="163">
        <f t="shared" si="8"/>
        <v>365375.6</v>
      </c>
      <c r="G147" s="163">
        <v>2312753</v>
      </c>
      <c r="H147" s="163">
        <v>2497880</v>
      </c>
      <c r="I147" s="166">
        <v>365375.6</v>
      </c>
      <c r="J147" s="163">
        <v>0</v>
      </c>
      <c r="K147" s="163">
        <v>0</v>
      </c>
      <c r="L147" s="197"/>
      <c r="M147" s="197"/>
      <c r="N147" s="271"/>
      <c r="O147" s="271"/>
      <c r="P147" s="172">
        <v>25</v>
      </c>
      <c r="Q147" s="126"/>
    </row>
    <row r="148" spans="1:17" ht="26.25" customHeight="1">
      <c r="A148" s="193" t="s">
        <v>154</v>
      </c>
      <c r="B148" s="195" t="s">
        <v>121</v>
      </c>
      <c r="C148" s="197" t="s">
        <v>129</v>
      </c>
      <c r="D148" s="197" t="s">
        <v>187</v>
      </c>
      <c r="E148" s="136">
        <v>2021</v>
      </c>
      <c r="F148" s="163">
        <f t="shared" si="8"/>
        <v>93444.73</v>
      </c>
      <c r="G148" s="163"/>
      <c r="H148" s="163"/>
      <c r="I148" s="163">
        <v>93444.73</v>
      </c>
      <c r="J148" s="163">
        <v>0</v>
      </c>
      <c r="K148" s="163">
        <v>0</v>
      </c>
      <c r="L148" s="197" t="s">
        <v>229</v>
      </c>
      <c r="M148" s="197" t="s">
        <v>40</v>
      </c>
      <c r="N148" s="153"/>
      <c r="O148" s="153"/>
      <c r="P148" s="148">
        <v>330</v>
      </c>
      <c r="Q148" s="171">
        <v>26120</v>
      </c>
    </row>
    <row r="149" spans="1:17" ht="25.5" customHeight="1">
      <c r="A149" s="282"/>
      <c r="B149" s="286"/>
      <c r="C149" s="216"/>
      <c r="D149" s="216"/>
      <c r="E149" s="136">
        <v>2022</v>
      </c>
      <c r="F149" s="163">
        <f t="shared" si="8"/>
        <v>93444.73</v>
      </c>
      <c r="G149" s="163"/>
      <c r="H149" s="163"/>
      <c r="I149" s="163">
        <v>93444.73</v>
      </c>
      <c r="J149" s="163">
        <v>0</v>
      </c>
      <c r="K149" s="163">
        <v>0</v>
      </c>
      <c r="L149" s="216"/>
      <c r="M149" s="216"/>
      <c r="N149" s="153"/>
      <c r="O149" s="153"/>
      <c r="P149" s="148">
        <v>330</v>
      </c>
      <c r="Q149" s="126"/>
    </row>
    <row r="150" spans="1:17" ht="27.75" customHeight="1">
      <c r="A150" s="282"/>
      <c r="B150" s="286"/>
      <c r="C150" s="216"/>
      <c r="D150" s="216"/>
      <c r="E150" s="136">
        <v>2023</v>
      </c>
      <c r="F150" s="163">
        <f t="shared" si="8"/>
        <v>93444.73</v>
      </c>
      <c r="G150" s="163"/>
      <c r="H150" s="163"/>
      <c r="I150" s="163">
        <v>93444.73</v>
      </c>
      <c r="J150" s="163">
        <v>0</v>
      </c>
      <c r="K150" s="163">
        <v>0</v>
      </c>
      <c r="L150" s="216"/>
      <c r="M150" s="216"/>
      <c r="N150" s="153"/>
      <c r="O150" s="153"/>
      <c r="P150" s="148">
        <v>330</v>
      </c>
      <c r="Q150" s="126"/>
    </row>
    <row r="151" spans="1:16" ht="21.75" customHeight="1">
      <c r="A151" s="282"/>
      <c r="B151" s="286"/>
      <c r="C151" s="216"/>
      <c r="D151" s="216"/>
      <c r="E151" s="136">
        <v>2024</v>
      </c>
      <c r="F151" s="163">
        <f>I151+J151+K151</f>
        <v>93444.73</v>
      </c>
      <c r="G151" s="163"/>
      <c r="H151" s="163"/>
      <c r="I151" s="166">
        <v>93444.73</v>
      </c>
      <c r="J151" s="163">
        <v>0</v>
      </c>
      <c r="K151" s="163">
        <v>0</v>
      </c>
      <c r="L151" s="216"/>
      <c r="M151" s="216"/>
      <c r="N151" s="153"/>
      <c r="O151" s="153"/>
      <c r="P151" s="172">
        <v>330</v>
      </c>
    </row>
    <row r="152" spans="1:16" ht="24" customHeight="1">
      <c r="A152" s="193" t="s">
        <v>163</v>
      </c>
      <c r="B152" s="195" t="s">
        <v>181</v>
      </c>
      <c r="C152" s="197" t="s">
        <v>125</v>
      </c>
      <c r="D152" s="197" t="s">
        <v>187</v>
      </c>
      <c r="E152" s="136">
        <v>2021</v>
      </c>
      <c r="F152" s="214" t="s">
        <v>148</v>
      </c>
      <c r="G152" s="216"/>
      <c r="H152" s="216"/>
      <c r="I152" s="216"/>
      <c r="J152" s="216"/>
      <c r="K152" s="216"/>
      <c r="L152" s="197" t="s">
        <v>232</v>
      </c>
      <c r="M152" s="197" t="s">
        <v>37</v>
      </c>
      <c r="N152" s="130"/>
      <c r="O152" s="130"/>
      <c r="P152" s="148">
        <v>12</v>
      </c>
    </row>
    <row r="153" spans="1:16" ht="21" customHeight="1">
      <c r="A153" s="282"/>
      <c r="B153" s="286"/>
      <c r="C153" s="216"/>
      <c r="D153" s="216"/>
      <c r="E153" s="136">
        <v>2022</v>
      </c>
      <c r="F153" s="216"/>
      <c r="G153" s="216"/>
      <c r="H153" s="216"/>
      <c r="I153" s="216"/>
      <c r="J153" s="216"/>
      <c r="K153" s="216"/>
      <c r="L153" s="216"/>
      <c r="M153" s="216"/>
      <c r="N153" s="130"/>
      <c r="O153" s="130"/>
      <c r="P153" s="148">
        <v>16</v>
      </c>
    </row>
    <row r="154" spans="1:16" ht="20.25" customHeight="1">
      <c r="A154" s="282"/>
      <c r="B154" s="286"/>
      <c r="C154" s="216"/>
      <c r="D154" s="216"/>
      <c r="E154" s="136">
        <v>2023</v>
      </c>
      <c r="F154" s="216"/>
      <c r="G154" s="216"/>
      <c r="H154" s="216"/>
      <c r="I154" s="216"/>
      <c r="J154" s="216"/>
      <c r="K154" s="216"/>
      <c r="L154" s="216"/>
      <c r="M154" s="216"/>
      <c r="N154" s="130"/>
      <c r="O154" s="130"/>
      <c r="P154" s="148">
        <v>20</v>
      </c>
    </row>
    <row r="155" spans="1:16" ht="21.75" customHeight="1">
      <c r="A155" s="282"/>
      <c r="B155" s="286"/>
      <c r="C155" s="216"/>
      <c r="D155" s="216"/>
      <c r="E155" s="136">
        <v>2024</v>
      </c>
      <c r="F155" s="216"/>
      <c r="G155" s="216"/>
      <c r="H155" s="216"/>
      <c r="I155" s="216"/>
      <c r="J155" s="216"/>
      <c r="K155" s="216"/>
      <c r="L155" s="216"/>
      <c r="M155" s="216"/>
      <c r="N155" s="148"/>
      <c r="O155" s="148"/>
      <c r="P155" s="148">
        <v>20</v>
      </c>
    </row>
    <row r="156" spans="1:16" ht="27" customHeight="1">
      <c r="A156" s="193" t="s">
        <v>195</v>
      </c>
      <c r="B156" s="193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</row>
    <row r="157" spans="1:16" ht="22.5" customHeight="1">
      <c r="A157" s="272" t="s">
        <v>155</v>
      </c>
      <c r="B157" s="273" t="s">
        <v>239</v>
      </c>
      <c r="C157" s="273" t="s">
        <v>171</v>
      </c>
      <c r="D157" s="197" t="s">
        <v>187</v>
      </c>
      <c r="E157" s="137">
        <v>2021</v>
      </c>
      <c r="F157" s="127">
        <f aca="true" t="shared" si="9" ref="F157:F168">I157+J157+K157</f>
        <v>200075.45</v>
      </c>
      <c r="G157" s="127"/>
      <c r="H157" s="127"/>
      <c r="I157" s="127">
        <f>I161</f>
        <v>200075.45</v>
      </c>
      <c r="J157" s="127">
        <f>J161</f>
        <v>0</v>
      </c>
      <c r="K157" s="127">
        <f>K161</f>
        <v>0</v>
      </c>
      <c r="L157" s="273" t="s">
        <v>124</v>
      </c>
      <c r="M157" s="197" t="s">
        <v>136</v>
      </c>
      <c r="N157" s="125"/>
      <c r="O157" s="125"/>
      <c r="P157" s="148">
        <v>380</v>
      </c>
    </row>
    <row r="158" spans="1:16" ht="23.25" customHeight="1">
      <c r="A158" s="282"/>
      <c r="B158" s="216"/>
      <c r="C158" s="216"/>
      <c r="D158" s="216"/>
      <c r="E158" s="137">
        <v>2022</v>
      </c>
      <c r="F158" s="127">
        <f t="shared" si="9"/>
        <v>267970.14</v>
      </c>
      <c r="G158" s="127"/>
      <c r="H158" s="127"/>
      <c r="I158" s="127">
        <f aca="true" t="shared" si="10" ref="I158:K160">I162</f>
        <v>267970.14</v>
      </c>
      <c r="J158" s="127">
        <f t="shared" si="10"/>
        <v>0</v>
      </c>
      <c r="K158" s="127">
        <f t="shared" si="10"/>
        <v>0</v>
      </c>
      <c r="L158" s="216"/>
      <c r="M158" s="216"/>
      <c r="N158" s="125"/>
      <c r="O158" s="125"/>
      <c r="P158" s="148">
        <v>410</v>
      </c>
    </row>
    <row r="159" spans="1:16" ht="19.5" customHeight="1">
      <c r="A159" s="282"/>
      <c r="B159" s="216"/>
      <c r="C159" s="216"/>
      <c r="D159" s="216"/>
      <c r="E159" s="137">
        <v>2023</v>
      </c>
      <c r="F159" s="127">
        <f t="shared" si="9"/>
        <v>267970.14</v>
      </c>
      <c r="G159" s="127"/>
      <c r="H159" s="127"/>
      <c r="I159" s="127">
        <f t="shared" si="10"/>
        <v>267970.14</v>
      </c>
      <c r="J159" s="127">
        <f t="shared" si="10"/>
        <v>0</v>
      </c>
      <c r="K159" s="127">
        <f t="shared" si="10"/>
        <v>0</v>
      </c>
      <c r="L159" s="216"/>
      <c r="M159" s="216"/>
      <c r="N159" s="125"/>
      <c r="O159" s="125"/>
      <c r="P159" s="148">
        <v>410</v>
      </c>
    </row>
    <row r="160" spans="1:16" ht="21.75" customHeight="1">
      <c r="A160" s="282"/>
      <c r="B160" s="216"/>
      <c r="C160" s="216"/>
      <c r="D160" s="216"/>
      <c r="E160" s="137">
        <v>2024</v>
      </c>
      <c r="F160" s="127">
        <f t="shared" si="9"/>
        <v>267970.14</v>
      </c>
      <c r="G160" s="127"/>
      <c r="H160" s="127"/>
      <c r="I160" s="127">
        <f t="shared" si="10"/>
        <v>267970.14</v>
      </c>
      <c r="J160" s="127">
        <f t="shared" si="10"/>
        <v>0</v>
      </c>
      <c r="K160" s="127">
        <f t="shared" si="10"/>
        <v>0</v>
      </c>
      <c r="L160" s="216"/>
      <c r="M160" s="216"/>
      <c r="N160" s="125"/>
      <c r="O160" s="125"/>
      <c r="P160" s="172">
        <v>410</v>
      </c>
    </row>
    <row r="161" spans="1:17" ht="38.25" customHeight="1">
      <c r="A161" s="193" t="s">
        <v>156</v>
      </c>
      <c r="B161" s="195" t="s">
        <v>139</v>
      </c>
      <c r="C161" s="197" t="s">
        <v>125</v>
      </c>
      <c r="D161" s="197" t="s">
        <v>187</v>
      </c>
      <c r="E161" s="136">
        <v>2021</v>
      </c>
      <c r="F161" s="163">
        <f t="shared" si="9"/>
        <v>200075.45</v>
      </c>
      <c r="G161" s="163"/>
      <c r="H161" s="163"/>
      <c r="I161" s="163">
        <v>200075.45</v>
      </c>
      <c r="J161" s="163">
        <v>0</v>
      </c>
      <c r="K161" s="163">
        <v>0</v>
      </c>
      <c r="L161" s="197" t="s">
        <v>231</v>
      </c>
      <c r="M161" s="197" t="s">
        <v>37</v>
      </c>
      <c r="N161" s="125"/>
      <c r="O161" s="125"/>
      <c r="P161" s="148">
        <v>100</v>
      </c>
      <c r="Q161" s="147">
        <v>26100</v>
      </c>
    </row>
    <row r="162" spans="1:16" ht="34.5" customHeight="1">
      <c r="A162" s="282"/>
      <c r="B162" s="288"/>
      <c r="C162" s="216"/>
      <c r="D162" s="216"/>
      <c r="E162" s="136">
        <v>2022</v>
      </c>
      <c r="F162" s="163">
        <f t="shared" si="9"/>
        <v>267970.14</v>
      </c>
      <c r="G162" s="163"/>
      <c r="H162" s="163"/>
      <c r="I162" s="163">
        <v>267970.14</v>
      </c>
      <c r="J162" s="163">
        <v>0</v>
      </c>
      <c r="K162" s="163">
        <v>0</v>
      </c>
      <c r="L162" s="216"/>
      <c r="M162" s="216"/>
      <c r="N162" s="125"/>
      <c r="O162" s="125"/>
      <c r="P162" s="148">
        <v>100</v>
      </c>
    </row>
    <row r="163" spans="1:16" ht="32.25" customHeight="1">
      <c r="A163" s="282"/>
      <c r="B163" s="288"/>
      <c r="C163" s="216"/>
      <c r="D163" s="216"/>
      <c r="E163" s="136">
        <v>2023</v>
      </c>
      <c r="F163" s="163">
        <f t="shared" si="9"/>
        <v>267970.14</v>
      </c>
      <c r="G163" s="163"/>
      <c r="H163" s="163"/>
      <c r="I163" s="166">
        <v>267970.14</v>
      </c>
      <c r="J163" s="163">
        <v>0</v>
      </c>
      <c r="K163" s="163">
        <v>0</v>
      </c>
      <c r="L163" s="216"/>
      <c r="M163" s="216"/>
      <c r="N163" s="125"/>
      <c r="O163" s="125"/>
      <c r="P163" s="148">
        <v>100</v>
      </c>
    </row>
    <row r="164" spans="1:16" ht="29.25" customHeight="1">
      <c r="A164" s="282"/>
      <c r="B164" s="288"/>
      <c r="C164" s="216"/>
      <c r="D164" s="216"/>
      <c r="E164" s="136">
        <v>2024</v>
      </c>
      <c r="F164" s="163">
        <f t="shared" si="9"/>
        <v>267970.14</v>
      </c>
      <c r="G164" s="123"/>
      <c r="H164" s="123"/>
      <c r="I164" s="166">
        <v>267970.14</v>
      </c>
      <c r="J164" s="163">
        <v>0</v>
      </c>
      <c r="K164" s="163">
        <v>0</v>
      </c>
      <c r="L164" s="216"/>
      <c r="M164" s="216"/>
      <c r="N164" s="125"/>
      <c r="O164" s="125"/>
      <c r="P164" s="172">
        <v>100</v>
      </c>
    </row>
    <row r="165" spans="1:16" ht="15">
      <c r="A165" s="289"/>
      <c r="B165" s="275" t="s">
        <v>41</v>
      </c>
      <c r="C165" s="289"/>
      <c r="D165" s="159"/>
      <c r="E165" s="137">
        <v>2021</v>
      </c>
      <c r="F165" s="127">
        <f>I165+J165+K165</f>
        <v>31986293.52</v>
      </c>
      <c r="G165" s="127" t="e">
        <f>SUM(G166:G167)</f>
        <v>#REF!</v>
      </c>
      <c r="H165" s="127" t="e">
        <f>SUM(H166:H167)</f>
        <v>#REF!</v>
      </c>
      <c r="I165" s="127">
        <f aca="true" t="shared" si="11" ref="I165:K168">I17+I62+I85+I94+I140+I157</f>
        <v>28977715.52</v>
      </c>
      <c r="J165" s="127">
        <f t="shared" si="11"/>
        <v>3008578</v>
      </c>
      <c r="K165" s="127">
        <f t="shared" si="11"/>
        <v>0</v>
      </c>
      <c r="L165" s="280"/>
      <c r="M165" s="280"/>
      <c r="N165" s="280"/>
      <c r="O165" s="280"/>
      <c r="P165" s="280"/>
    </row>
    <row r="166" spans="1:16" ht="15">
      <c r="A166" s="289"/>
      <c r="B166" s="275"/>
      <c r="C166" s="289"/>
      <c r="D166" s="159"/>
      <c r="E166" s="137">
        <v>2022</v>
      </c>
      <c r="F166" s="127">
        <f>I166+J166+K166</f>
        <v>41762875.17</v>
      </c>
      <c r="G166" s="127" t="e">
        <f>G19+G63+#REF!+#REF!</f>
        <v>#REF!</v>
      </c>
      <c r="H166" s="127" t="e">
        <f>H19+H63+#REF!+#REF!</f>
        <v>#REF!</v>
      </c>
      <c r="I166" s="127">
        <f t="shared" si="11"/>
        <v>19418279.17</v>
      </c>
      <c r="J166" s="127">
        <f t="shared" si="11"/>
        <v>22344596</v>
      </c>
      <c r="K166" s="127">
        <f t="shared" si="11"/>
        <v>0</v>
      </c>
      <c r="L166" s="280"/>
      <c r="M166" s="280"/>
      <c r="N166" s="280"/>
      <c r="O166" s="280"/>
      <c r="P166" s="280"/>
    </row>
    <row r="167" spans="1:16" ht="15">
      <c r="A167" s="289"/>
      <c r="B167" s="275"/>
      <c r="C167" s="289"/>
      <c r="D167" s="159"/>
      <c r="E167" s="137">
        <v>2023</v>
      </c>
      <c r="F167" s="127">
        <f t="shared" si="9"/>
        <v>12365102.860000001</v>
      </c>
      <c r="G167" s="127" t="e">
        <f>G20+G65+#REF!+#REF!</f>
        <v>#REF!</v>
      </c>
      <c r="H167" s="127" t="e">
        <f>H20+H65+#REF!+#REF!</f>
        <v>#REF!</v>
      </c>
      <c r="I167" s="127">
        <f t="shared" si="11"/>
        <v>9129058.860000001</v>
      </c>
      <c r="J167" s="127">
        <f t="shared" si="11"/>
        <v>3236044</v>
      </c>
      <c r="K167" s="127">
        <f t="shared" si="11"/>
        <v>0</v>
      </c>
      <c r="L167" s="280"/>
      <c r="M167" s="280"/>
      <c r="N167" s="280"/>
      <c r="O167" s="280"/>
      <c r="P167" s="280"/>
    </row>
    <row r="168" spans="1:16" ht="15">
      <c r="A168" s="289"/>
      <c r="B168" s="275"/>
      <c r="C168" s="289"/>
      <c r="D168" s="159"/>
      <c r="E168" s="137">
        <v>2024</v>
      </c>
      <c r="F168" s="127">
        <f t="shared" si="9"/>
        <v>12365102.860000001</v>
      </c>
      <c r="G168" s="127"/>
      <c r="H168" s="127"/>
      <c r="I168" s="127">
        <f t="shared" si="11"/>
        <v>9129058.860000001</v>
      </c>
      <c r="J168" s="127">
        <f t="shared" si="11"/>
        <v>3236044</v>
      </c>
      <c r="K168" s="127">
        <f t="shared" si="11"/>
        <v>0</v>
      </c>
      <c r="L168" s="281"/>
      <c r="M168" s="281"/>
      <c r="N168" s="281"/>
      <c r="O168" s="281"/>
      <c r="P168" s="281"/>
    </row>
    <row r="169" spans="1:16" ht="15.75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1:16" ht="15.75">
      <c r="A170" s="160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</row>
    <row r="171" spans="1:16" ht="15.75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</row>
    <row r="172" spans="1:16" ht="15.75">
      <c r="A172" s="160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</row>
    <row r="173" spans="1:16" ht="15.75">
      <c r="A173" s="160"/>
      <c r="B173" s="160"/>
      <c r="C173" s="160"/>
      <c r="D173" s="160"/>
      <c r="E173" s="160"/>
      <c r="F173" s="287" t="s">
        <v>141</v>
      </c>
      <c r="G173" s="287"/>
      <c r="H173" s="287"/>
      <c r="I173" s="287"/>
      <c r="J173" s="287"/>
      <c r="K173" s="287"/>
      <c r="L173" s="160"/>
      <c r="M173" s="160"/>
      <c r="N173" s="160"/>
      <c r="O173" s="160"/>
      <c r="P173" s="160"/>
    </row>
    <row r="174" spans="1:16" ht="15.75">
      <c r="A174" s="160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</row>
    <row r="175" spans="1:16" ht="15.75">
      <c r="A175" s="160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</row>
    <row r="176" spans="1:16" ht="15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</row>
    <row r="177" spans="1:16" ht="15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</row>
    <row r="178" spans="1:16" ht="15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</row>
    <row r="179" spans="1:16" ht="15">
      <c r="A179" s="161"/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</row>
    <row r="180" spans="1:16" ht="15">
      <c r="A180" s="161"/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</row>
    <row r="181" spans="1:16" ht="15">
      <c r="A181" s="161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</row>
    <row r="182" spans="1:16" ht="15">
      <c r="A182" s="161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</row>
    <row r="183" spans="1:16" ht="15">
      <c r="A183" s="161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</row>
  </sheetData>
  <sheetProtection/>
  <mergeCells count="254">
    <mergeCell ref="F11:K12"/>
    <mergeCell ref="L17:L20"/>
    <mergeCell ref="A7:P10"/>
    <mergeCell ref="A11:A13"/>
    <mergeCell ref="B11:B13"/>
    <mergeCell ref="C11:C13"/>
    <mergeCell ref="D11:D13"/>
    <mergeCell ref="E11:E13"/>
    <mergeCell ref="M21:M24"/>
    <mergeCell ref="L11:L13"/>
    <mergeCell ref="M11:M13"/>
    <mergeCell ref="P11:P13"/>
    <mergeCell ref="A15:P15"/>
    <mergeCell ref="B16:P16"/>
    <mergeCell ref="A17:A20"/>
    <mergeCell ref="B17:B20"/>
    <mergeCell ref="C17:C20"/>
    <mergeCell ref="D17:D20"/>
    <mergeCell ref="C25:C28"/>
    <mergeCell ref="D25:D28"/>
    <mergeCell ref="L25:L28"/>
    <mergeCell ref="M25:M28"/>
    <mergeCell ref="M17:M20"/>
    <mergeCell ref="A21:A24"/>
    <mergeCell ref="B21:B24"/>
    <mergeCell ref="C21:C24"/>
    <mergeCell ref="D21:D24"/>
    <mergeCell ref="L21:L24"/>
    <mergeCell ref="Q25:Q28"/>
    <mergeCell ref="A29:A32"/>
    <mergeCell ref="B29:B32"/>
    <mergeCell ref="C29:C32"/>
    <mergeCell ref="D29:D32"/>
    <mergeCell ref="L29:L32"/>
    <mergeCell ref="M29:M32"/>
    <mergeCell ref="Q29:Q32"/>
    <mergeCell ref="A25:A28"/>
    <mergeCell ref="B25:B28"/>
    <mergeCell ref="M37:M40"/>
    <mergeCell ref="A33:A36"/>
    <mergeCell ref="B33:B36"/>
    <mergeCell ref="C33:C36"/>
    <mergeCell ref="D33:D36"/>
    <mergeCell ref="F33:K36"/>
    <mergeCell ref="L33:L36"/>
    <mergeCell ref="D41:D44"/>
    <mergeCell ref="F41:K44"/>
    <mergeCell ref="L41:L44"/>
    <mergeCell ref="M33:M36"/>
    <mergeCell ref="A37:A40"/>
    <mergeCell ref="B37:B40"/>
    <mergeCell ref="C37:C40"/>
    <mergeCell ref="D37:D40"/>
    <mergeCell ref="F37:K40"/>
    <mergeCell ref="L37:L40"/>
    <mergeCell ref="M41:M44"/>
    <mergeCell ref="A45:A48"/>
    <mergeCell ref="B45:B48"/>
    <mergeCell ref="C45:C48"/>
    <mergeCell ref="D45:D48"/>
    <mergeCell ref="L45:L48"/>
    <mergeCell ref="M45:M48"/>
    <mergeCell ref="A41:A44"/>
    <mergeCell ref="B41:B44"/>
    <mergeCell ref="C41:C44"/>
    <mergeCell ref="Q45:Q48"/>
    <mergeCell ref="S45:U48"/>
    <mergeCell ref="A49:A52"/>
    <mergeCell ref="B49:B52"/>
    <mergeCell ref="C49:C52"/>
    <mergeCell ref="D49:D52"/>
    <mergeCell ref="L49:L52"/>
    <mergeCell ref="M49:M52"/>
    <mergeCell ref="Q49:Q52"/>
    <mergeCell ref="M66:M69"/>
    <mergeCell ref="A61:P61"/>
    <mergeCell ref="A62:A65"/>
    <mergeCell ref="B62:B65"/>
    <mergeCell ref="C62:C65"/>
    <mergeCell ref="D62:D65"/>
    <mergeCell ref="L62:L65"/>
    <mergeCell ref="M62:M65"/>
    <mergeCell ref="C72:C75"/>
    <mergeCell ref="D72:D75"/>
    <mergeCell ref="F72:K75"/>
    <mergeCell ref="L72:L75"/>
    <mergeCell ref="A66:A69"/>
    <mergeCell ref="B66:B69"/>
    <mergeCell ref="C66:C69"/>
    <mergeCell ref="D66:D69"/>
    <mergeCell ref="L66:L69"/>
    <mergeCell ref="M72:M75"/>
    <mergeCell ref="A76:A79"/>
    <mergeCell ref="B76:B79"/>
    <mergeCell ref="C76:C79"/>
    <mergeCell ref="D76:D79"/>
    <mergeCell ref="F76:K79"/>
    <mergeCell ref="L76:L79"/>
    <mergeCell ref="M76:M79"/>
    <mergeCell ref="A72:A75"/>
    <mergeCell ref="B72:B75"/>
    <mergeCell ref="L85:L88"/>
    <mergeCell ref="M85:M88"/>
    <mergeCell ref="A80:A83"/>
    <mergeCell ref="B80:B83"/>
    <mergeCell ref="C80:C83"/>
    <mergeCell ref="D80:D83"/>
    <mergeCell ref="L80:L83"/>
    <mergeCell ref="M80:M83"/>
    <mergeCell ref="C89:C92"/>
    <mergeCell ref="D89:D92"/>
    <mergeCell ref="F89:K92"/>
    <mergeCell ref="L89:L92"/>
    <mergeCell ref="A84:P84"/>
    <mergeCell ref="A85:A88"/>
    <mergeCell ref="B85:B88"/>
    <mergeCell ref="C85:C88"/>
    <mergeCell ref="D85:D88"/>
    <mergeCell ref="F85:K88"/>
    <mergeCell ref="M89:M92"/>
    <mergeCell ref="A93:P93"/>
    <mergeCell ref="A94:A97"/>
    <mergeCell ref="B94:B97"/>
    <mergeCell ref="C94:C97"/>
    <mergeCell ref="D94:D97"/>
    <mergeCell ref="L94:L97"/>
    <mergeCell ref="M94:M97"/>
    <mergeCell ref="A89:A92"/>
    <mergeCell ref="B89:B92"/>
    <mergeCell ref="A98:A101"/>
    <mergeCell ref="B98:B101"/>
    <mergeCell ref="C98:C101"/>
    <mergeCell ref="D98:D101"/>
    <mergeCell ref="L98:L101"/>
    <mergeCell ref="M98:M101"/>
    <mergeCell ref="F98:K101"/>
    <mergeCell ref="A102:A105"/>
    <mergeCell ref="B102:B105"/>
    <mergeCell ref="C102:C105"/>
    <mergeCell ref="D102:D105"/>
    <mergeCell ref="L102:L105"/>
    <mergeCell ref="M102:M105"/>
    <mergeCell ref="A106:A109"/>
    <mergeCell ref="B106:B109"/>
    <mergeCell ref="C106:C109"/>
    <mergeCell ref="D106:D109"/>
    <mergeCell ref="L106:L109"/>
    <mergeCell ref="M106:M109"/>
    <mergeCell ref="A110:A113"/>
    <mergeCell ref="B110:B113"/>
    <mergeCell ref="C110:C113"/>
    <mergeCell ref="D110:D113"/>
    <mergeCell ref="L110:L113"/>
    <mergeCell ref="M110:M113"/>
    <mergeCell ref="A114:A117"/>
    <mergeCell ref="B114:B117"/>
    <mergeCell ref="C114:C117"/>
    <mergeCell ref="D114:D117"/>
    <mergeCell ref="L114:L117"/>
    <mergeCell ref="M114:M117"/>
    <mergeCell ref="A118:A121"/>
    <mergeCell ref="B118:B121"/>
    <mergeCell ref="C118:C121"/>
    <mergeCell ref="D118:D121"/>
    <mergeCell ref="L118:L121"/>
    <mergeCell ref="M118:M121"/>
    <mergeCell ref="D126:D129"/>
    <mergeCell ref="L126:L129"/>
    <mergeCell ref="M126:M129"/>
    <mergeCell ref="A122:A125"/>
    <mergeCell ref="B122:B125"/>
    <mergeCell ref="C122:C125"/>
    <mergeCell ref="D122:D125"/>
    <mergeCell ref="L122:L125"/>
    <mergeCell ref="M122:M125"/>
    <mergeCell ref="Q126:Q129"/>
    <mergeCell ref="A130:A133"/>
    <mergeCell ref="B130:B133"/>
    <mergeCell ref="C130:C133"/>
    <mergeCell ref="D130:D133"/>
    <mergeCell ref="L130:L133"/>
    <mergeCell ref="M130:M133"/>
    <mergeCell ref="A126:A129"/>
    <mergeCell ref="B126:B129"/>
    <mergeCell ref="C126:C129"/>
    <mergeCell ref="A134:A137"/>
    <mergeCell ref="B134:B137"/>
    <mergeCell ref="C134:C137"/>
    <mergeCell ref="D134:D137"/>
    <mergeCell ref="L134:L137"/>
    <mergeCell ref="M134:M137"/>
    <mergeCell ref="A144:A147"/>
    <mergeCell ref="B144:B147"/>
    <mergeCell ref="C144:C147"/>
    <mergeCell ref="A139:P139"/>
    <mergeCell ref="A140:A143"/>
    <mergeCell ref="B140:B143"/>
    <mergeCell ref="C140:C143"/>
    <mergeCell ref="D140:D143"/>
    <mergeCell ref="L140:L143"/>
    <mergeCell ref="M140:M143"/>
    <mergeCell ref="A148:A151"/>
    <mergeCell ref="B148:B151"/>
    <mergeCell ref="C148:C151"/>
    <mergeCell ref="D148:D151"/>
    <mergeCell ref="L148:L151"/>
    <mergeCell ref="M148:M151"/>
    <mergeCell ref="N145:N147"/>
    <mergeCell ref="D144:D147"/>
    <mergeCell ref="L144:L147"/>
    <mergeCell ref="M144:M147"/>
    <mergeCell ref="M152:M155"/>
    <mergeCell ref="O145:O147"/>
    <mergeCell ref="D157:D160"/>
    <mergeCell ref="L157:L160"/>
    <mergeCell ref="M157:M160"/>
    <mergeCell ref="C152:C155"/>
    <mergeCell ref="D152:D155"/>
    <mergeCell ref="F152:K155"/>
    <mergeCell ref="L152:L155"/>
    <mergeCell ref="F173:K173"/>
    <mergeCell ref="A161:A164"/>
    <mergeCell ref="B161:B164"/>
    <mergeCell ref="C161:C164"/>
    <mergeCell ref="D161:D164"/>
    <mergeCell ref="A165:A168"/>
    <mergeCell ref="B165:B168"/>
    <mergeCell ref="C165:C168"/>
    <mergeCell ref="A57:A60"/>
    <mergeCell ref="B57:B60"/>
    <mergeCell ref="L161:L164"/>
    <mergeCell ref="L1:P1"/>
    <mergeCell ref="L2:P2"/>
    <mergeCell ref="L3:P3"/>
    <mergeCell ref="L5:P5"/>
    <mergeCell ref="L4:P4"/>
    <mergeCell ref="A152:A155"/>
    <mergeCell ref="B152:B155"/>
    <mergeCell ref="A53:A56"/>
    <mergeCell ref="B53:B56"/>
    <mergeCell ref="C53:C56"/>
    <mergeCell ref="D53:D56"/>
    <mergeCell ref="L53:L56"/>
    <mergeCell ref="M53:M56"/>
    <mergeCell ref="C57:C60"/>
    <mergeCell ref="D57:D60"/>
    <mergeCell ref="L57:L60"/>
    <mergeCell ref="M57:M60"/>
    <mergeCell ref="L165:P168"/>
    <mergeCell ref="M161:M164"/>
    <mergeCell ref="A156:P156"/>
    <mergeCell ref="A157:A160"/>
    <mergeCell ref="B157:B160"/>
    <mergeCell ref="C157:C160"/>
  </mergeCells>
  <printOptions/>
  <pageMargins left="0.7" right="0.7" top="0.75" bottom="0.75" header="0.3" footer="0.3"/>
  <pageSetup fitToHeight="0" fitToWidth="1" horizontalDpi="600" verticalDpi="600" orientation="landscape" paperSize="9" scale="57" r:id="rId3"/>
  <rowBreaks count="4" manualBreakCount="4">
    <brk id="60" max="15" man="1"/>
    <brk id="92" max="15" man="1"/>
    <brk id="117" max="15" man="1"/>
    <brk id="151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view="pageBreakPreview" zoomScale="80" zoomScaleNormal="56" zoomScaleSheetLayoutView="80" zoomScalePageLayoutView="60" workbookViewId="0" topLeftCell="A7">
      <selection activeCell="H19" sqref="H19"/>
    </sheetView>
  </sheetViews>
  <sheetFormatPr defaultColWidth="9.140625" defaultRowHeight="15"/>
  <cols>
    <col min="1" max="1" width="7.00390625" style="0" customWidth="1"/>
    <col min="2" max="2" width="55.57421875" style="0" customWidth="1"/>
    <col min="3" max="3" width="16.00390625" style="0" customWidth="1"/>
    <col min="4" max="4" width="13.7109375" style="0" customWidth="1"/>
    <col min="5" max="5" width="18.57421875" style="0" customWidth="1"/>
    <col min="6" max="7" width="0" style="0" hidden="1" customWidth="1"/>
    <col min="8" max="8" width="16.57421875" style="0" customWidth="1"/>
    <col min="9" max="9" width="19.00390625" style="0" customWidth="1"/>
    <col min="10" max="10" width="17.140625" style="0" customWidth="1"/>
    <col min="11" max="11" width="42.28125" style="0" customWidth="1"/>
    <col min="12" max="12" width="15.8515625" style="0" customWidth="1"/>
    <col min="13" max="14" width="0" style="0" hidden="1" customWidth="1"/>
    <col min="15" max="15" width="14.8515625" style="0" customWidth="1"/>
    <col min="16" max="16" width="15.421875" style="0" customWidth="1"/>
    <col min="17" max="17" width="17.7109375" style="0" customWidth="1"/>
    <col min="18" max="18" width="16.57421875" style="0" customWidth="1"/>
  </cols>
  <sheetData>
    <row r="1" spans="1:17" ht="34.5" customHeight="1">
      <c r="A1" s="2"/>
      <c r="B1" s="3"/>
      <c r="C1" s="4"/>
      <c r="D1" s="5"/>
      <c r="E1" s="6"/>
      <c r="F1" s="7"/>
      <c r="G1" s="7"/>
      <c r="H1" s="8"/>
      <c r="I1" s="8"/>
      <c r="J1" s="8"/>
      <c r="K1" s="414" t="s">
        <v>70</v>
      </c>
      <c r="L1" s="414"/>
      <c r="M1" s="414"/>
      <c r="N1" s="414"/>
      <c r="O1" s="414"/>
      <c r="P1" s="414"/>
      <c r="Q1" s="414"/>
    </row>
    <row r="2" spans="1:17" ht="23.25" customHeight="1">
      <c r="A2" s="2"/>
      <c r="B2" s="3"/>
      <c r="C2" s="4"/>
      <c r="D2" s="5"/>
      <c r="E2" s="6"/>
      <c r="F2" s="7"/>
      <c r="G2" s="7"/>
      <c r="H2" s="8"/>
      <c r="I2" s="8"/>
      <c r="J2" s="8"/>
      <c r="K2" s="415" t="s">
        <v>75</v>
      </c>
      <c r="L2" s="415"/>
      <c r="M2" s="415"/>
      <c r="N2" s="415"/>
      <c r="O2" s="415"/>
      <c r="P2" s="415"/>
      <c r="Q2" s="415"/>
    </row>
    <row r="3" spans="1:17" ht="23.25" customHeight="1">
      <c r="A3" s="2"/>
      <c r="B3" s="3"/>
      <c r="C3" s="4"/>
      <c r="D3" s="5"/>
      <c r="E3" s="6"/>
      <c r="F3" s="7"/>
      <c r="G3" s="7"/>
      <c r="H3" s="8"/>
      <c r="I3" s="8"/>
      <c r="J3" s="8"/>
      <c r="K3" s="415"/>
      <c r="L3" s="415"/>
      <c r="M3" s="415"/>
      <c r="N3" s="415"/>
      <c r="O3" s="415"/>
      <c r="P3" s="415"/>
      <c r="Q3" s="415"/>
    </row>
    <row r="4" spans="1:17" ht="23.25" customHeight="1">
      <c r="A4" s="2"/>
      <c r="B4" s="3"/>
      <c r="C4" s="4"/>
      <c r="D4" s="5"/>
      <c r="E4" s="6"/>
      <c r="F4" s="7"/>
      <c r="G4" s="7"/>
      <c r="H4" s="8"/>
      <c r="I4" s="8"/>
      <c r="J4" s="8"/>
      <c r="K4" s="415"/>
      <c r="L4" s="415"/>
      <c r="M4" s="415"/>
      <c r="N4" s="415"/>
      <c r="O4" s="415"/>
      <c r="P4" s="415"/>
      <c r="Q4" s="415"/>
    </row>
    <row r="5" spans="1:17" ht="54" customHeight="1">
      <c r="A5" s="9"/>
      <c r="B5" s="10"/>
      <c r="C5" s="11"/>
      <c r="D5" s="12"/>
      <c r="E5" s="6"/>
      <c r="F5" s="13"/>
      <c r="G5" s="13"/>
      <c r="H5" s="14"/>
      <c r="I5" s="14"/>
      <c r="J5" s="14"/>
      <c r="K5" s="415"/>
      <c r="L5" s="415"/>
      <c r="M5" s="415"/>
      <c r="N5" s="415"/>
      <c r="O5" s="415"/>
      <c r="P5" s="415"/>
      <c r="Q5" s="415"/>
    </row>
    <row r="6" spans="1:17" ht="15">
      <c r="A6" s="416" t="s">
        <v>52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</row>
    <row r="7" spans="1:17" ht="15">
      <c r="A7" s="417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</row>
    <row r="8" spans="1:17" ht="29.25">
      <c r="A8" s="418" t="s">
        <v>53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</row>
    <row r="9" spans="1:17" ht="15.75" customHeight="1">
      <c r="A9" s="313" t="s">
        <v>8</v>
      </c>
      <c r="B9" s="406" t="s">
        <v>31</v>
      </c>
      <c r="C9" s="313" t="s">
        <v>30</v>
      </c>
      <c r="D9" s="313" t="s">
        <v>22</v>
      </c>
      <c r="E9" s="420" t="s">
        <v>35</v>
      </c>
      <c r="F9" s="421"/>
      <c r="G9" s="421"/>
      <c r="H9" s="421"/>
      <c r="I9" s="421"/>
      <c r="J9" s="422"/>
      <c r="K9" s="423" t="s">
        <v>28</v>
      </c>
      <c r="L9" s="424"/>
      <c r="M9" s="424"/>
      <c r="N9" s="424"/>
      <c r="O9" s="424"/>
      <c r="P9" s="424"/>
      <c r="Q9" s="425"/>
    </row>
    <row r="10" spans="1:17" ht="15.75" customHeight="1">
      <c r="A10" s="360"/>
      <c r="B10" s="419"/>
      <c r="C10" s="360"/>
      <c r="D10" s="360"/>
      <c r="E10" s="406" t="s">
        <v>5</v>
      </c>
      <c r="F10" s="408" t="s">
        <v>34</v>
      </c>
      <c r="G10" s="409"/>
      <c r="H10" s="409"/>
      <c r="I10" s="409"/>
      <c r="J10" s="410"/>
      <c r="K10" s="426"/>
      <c r="L10" s="427"/>
      <c r="M10" s="427"/>
      <c r="N10" s="427"/>
      <c r="O10" s="427"/>
      <c r="P10" s="427"/>
      <c r="Q10" s="428"/>
    </row>
    <row r="11" spans="1:17" ht="15">
      <c r="A11" s="314"/>
      <c r="B11" s="407"/>
      <c r="C11" s="314"/>
      <c r="D11" s="314"/>
      <c r="E11" s="407"/>
      <c r="F11" s="16" t="s">
        <v>32</v>
      </c>
      <c r="G11" s="16" t="s">
        <v>33</v>
      </c>
      <c r="H11" s="17" t="s">
        <v>55</v>
      </c>
      <c r="I11" s="17" t="s">
        <v>56</v>
      </c>
      <c r="J11" s="17" t="s">
        <v>76</v>
      </c>
      <c r="K11" s="18" t="s">
        <v>23</v>
      </c>
      <c r="L11" s="18" t="s">
        <v>36</v>
      </c>
      <c r="M11" s="18">
        <v>2014</v>
      </c>
      <c r="N11" s="18">
        <v>2015</v>
      </c>
      <c r="O11" s="18">
        <v>2018</v>
      </c>
      <c r="P11" s="18">
        <v>2019</v>
      </c>
      <c r="Q11" s="18">
        <v>2020</v>
      </c>
    </row>
    <row r="12" spans="1:17" ht="15">
      <c r="A12" s="19" t="s">
        <v>17</v>
      </c>
      <c r="B12" s="19" t="s">
        <v>9</v>
      </c>
      <c r="C12" s="19" t="s">
        <v>11</v>
      </c>
      <c r="D12" s="19" t="s">
        <v>13</v>
      </c>
      <c r="E12" s="19" t="s">
        <v>18</v>
      </c>
      <c r="F12" s="19" t="s">
        <v>18</v>
      </c>
      <c r="G12" s="19" t="s">
        <v>19</v>
      </c>
      <c r="H12" s="20" t="s">
        <v>19</v>
      </c>
      <c r="I12" s="20" t="s">
        <v>20</v>
      </c>
      <c r="J12" s="20" t="s">
        <v>21</v>
      </c>
      <c r="K12" s="19" t="s">
        <v>24</v>
      </c>
      <c r="L12" s="19" t="s">
        <v>25</v>
      </c>
      <c r="M12" s="19" t="s">
        <v>25</v>
      </c>
      <c r="N12" s="19" t="s">
        <v>26</v>
      </c>
      <c r="O12" s="19" t="s">
        <v>26</v>
      </c>
      <c r="P12" s="19" t="s">
        <v>27</v>
      </c>
      <c r="Q12" s="19" t="s">
        <v>66</v>
      </c>
    </row>
    <row r="13" spans="1:17" ht="15.75">
      <c r="A13" s="411" t="s">
        <v>87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3"/>
    </row>
    <row r="14" spans="1:17" ht="15.75" customHeight="1">
      <c r="A14" s="411" t="s">
        <v>88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3"/>
    </row>
    <row r="15" spans="1:17" ht="19.5" customHeight="1">
      <c r="A15" s="393" t="s">
        <v>0</v>
      </c>
      <c r="B15" s="332" t="s">
        <v>89</v>
      </c>
      <c r="C15" s="403" t="s">
        <v>90</v>
      </c>
      <c r="D15" s="21" t="s">
        <v>15</v>
      </c>
      <c r="E15" s="76">
        <f>H15+I15+J15</f>
        <v>115182018</v>
      </c>
      <c r="F15" s="76" t="e">
        <f>SUM(F16:F17)</f>
        <v>#REF!</v>
      </c>
      <c r="G15" s="76" t="e">
        <f>SUM(G16:G17)</f>
        <v>#REF!</v>
      </c>
      <c r="H15" s="76">
        <f>H17+H16</f>
        <v>38735490</v>
      </c>
      <c r="I15" s="98">
        <f>I16+I17</f>
        <v>38223264</v>
      </c>
      <c r="J15" s="59">
        <f>J16+J17</f>
        <v>38223264</v>
      </c>
      <c r="K15" s="396" t="s">
        <v>94</v>
      </c>
      <c r="L15" s="371" t="s">
        <v>95</v>
      </c>
      <c r="M15" s="22"/>
      <c r="N15" s="22"/>
      <c r="O15" s="382">
        <v>9137</v>
      </c>
      <c r="P15" s="382">
        <v>9137</v>
      </c>
      <c r="Q15" s="382">
        <v>9137</v>
      </c>
    </row>
    <row r="16" spans="1:17" ht="18" customHeight="1">
      <c r="A16" s="394"/>
      <c r="B16" s="333"/>
      <c r="C16" s="403"/>
      <c r="D16" s="21" t="s">
        <v>7</v>
      </c>
      <c r="E16" s="76">
        <f>H16+I16+J16</f>
        <v>38223</v>
      </c>
      <c r="F16" s="76" t="e">
        <f>#REF!+#REF!+#REF!+#REF!</f>
        <v>#REF!</v>
      </c>
      <c r="G16" s="76" t="e">
        <f>#REF!+#REF!+#REF!+#REF!</f>
        <v>#REF!</v>
      </c>
      <c r="H16" s="76">
        <f aca="true" t="shared" si="0" ref="H16:J17">H18+H20</f>
        <v>38223</v>
      </c>
      <c r="I16" s="76">
        <f t="shared" si="0"/>
        <v>0</v>
      </c>
      <c r="J16" s="76">
        <f t="shared" si="0"/>
        <v>0</v>
      </c>
      <c r="K16" s="397"/>
      <c r="L16" s="372"/>
      <c r="M16" s="24"/>
      <c r="N16" s="24"/>
      <c r="O16" s="383"/>
      <c r="P16" s="383"/>
      <c r="Q16" s="383"/>
    </row>
    <row r="17" spans="1:17" ht="56.25" customHeight="1">
      <c r="A17" s="395"/>
      <c r="B17" s="334"/>
      <c r="C17" s="405"/>
      <c r="D17" s="21" t="s">
        <v>6</v>
      </c>
      <c r="E17" s="76">
        <f>H17+I17+J17</f>
        <v>115143795</v>
      </c>
      <c r="F17" s="76" t="e">
        <f>#REF!+#REF!+#REF!</f>
        <v>#REF!</v>
      </c>
      <c r="G17" s="76" t="e">
        <f>#REF!+#REF!+#REF!</f>
        <v>#REF!</v>
      </c>
      <c r="H17" s="76">
        <f>H19+H21</f>
        <v>38697267</v>
      </c>
      <c r="I17" s="76">
        <f t="shared" si="0"/>
        <v>38223264</v>
      </c>
      <c r="J17" s="76">
        <f t="shared" si="0"/>
        <v>38223264</v>
      </c>
      <c r="K17" s="398"/>
      <c r="L17" s="373"/>
      <c r="M17" s="25"/>
      <c r="N17" s="25"/>
      <c r="O17" s="384"/>
      <c r="P17" s="384"/>
      <c r="Q17" s="384"/>
    </row>
    <row r="18" spans="1:17" ht="23.25" customHeight="1" hidden="1">
      <c r="A18" s="402" t="s">
        <v>44</v>
      </c>
      <c r="B18" s="387" t="s">
        <v>91</v>
      </c>
      <c r="C18" s="402" t="s">
        <v>93</v>
      </c>
      <c r="D18" s="26" t="s">
        <v>7</v>
      </c>
      <c r="E18" s="60">
        <f>+H18+I18+J18</f>
        <v>0</v>
      </c>
      <c r="F18" s="60"/>
      <c r="G18" s="60"/>
      <c r="H18" s="77"/>
      <c r="I18" s="79"/>
      <c r="J18" s="77"/>
      <c r="K18" s="389" t="s">
        <v>96</v>
      </c>
      <c r="L18" s="385" t="s">
        <v>97</v>
      </c>
      <c r="M18" s="385"/>
      <c r="N18" s="385"/>
      <c r="O18" s="385">
        <v>11</v>
      </c>
      <c r="P18" s="385">
        <v>11</v>
      </c>
      <c r="Q18" s="385">
        <v>11</v>
      </c>
    </row>
    <row r="19" spans="1:17" ht="39" customHeight="1">
      <c r="A19" s="403"/>
      <c r="B19" s="404"/>
      <c r="C19" s="405"/>
      <c r="D19" s="27" t="s">
        <v>6</v>
      </c>
      <c r="E19" s="60">
        <f>+H19+I19+J19</f>
        <v>115105572</v>
      </c>
      <c r="F19" s="73"/>
      <c r="G19" s="73"/>
      <c r="H19" s="73">
        <v>38659044</v>
      </c>
      <c r="I19" s="96">
        <v>38223264</v>
      </c>
      <c r="J19" s="73">
        <v>38223264</v>
      </c>
      <c r="K19" s="390"/>
      <c r="L19" s="386"/>
      <c r="M19" s="386"/>
      <c r="N19" s="386"/>
      <c r="O19" s="386"/>
      <c r="P19" s="386"/>
      <c r="Q19" s="386"/>
    </row>
    <row r="20" spans="1:17" ht="32.25" customHeight="1">
      <c r="A20" s="402" t="s">
        <v>45</v>
      </c>
      <c r="B20" s="387" t="s">
        <v>92</v>
      </c>
      <c r="C20" s="365" t="s">
        <v>93</v>
      </c>
      <c r="D20" s="26" t="s">
        <v>7</v>
      </c>
      <c r="E20" s="60">
        <f>+H20+I20+J20</f>
        <v>38223</v>
      </c>
      <c r="F20" s="60"/>
      <c r="G20" s="60"/>
      <c r="H20" s="60">
        <v>38223</v>
      </c>
      <c r="I20" s="60">
        <v>0</v>
      </c>
      <c r="J20" s="60">
        <v>0</v>
      </c>
      <c r="K20" s="389"/>
      <c r="L20" s="385" t="s">
        <v>83</v>
      </c>
      <c r="M20" s="385"/>
      <c r="N20" s="385"/>
      <c r="O20" s="385">
        <v>0</v>
      </c>
      <c r="P20" s="385">
        <v>0</v>
      </c>
      <c r="Q20" s="385">
        <v>0</v>
      </c>
    </row>
    <row r="21" spans="1:17" ht="32.25" customHeight="1">
      <c r="A21" s="403"/>
      <c r="B21" s="388"/>
      <c r="C21" s="367"/>
      <c r="D21" s="26" t="s">
        <v>6</v>
      </c>
      <c r="E21" s="60">
        <f>+H21+I21+J21</f>
        <v>38223</v>
      </c>
      <c r="F21" s="60"/>
      <c r="G21" s="60"/>
      <c r="H21" s="60">
        <v>38223</v>
      </c>
      <c r="I21" s="60">
        <v>0</v>
      </c>
      <c r="J21" s="60">
        <v>0</v>
      </c>
      <c r="K21" s="390"/>
      <c r="L21" s="386"/>
      <c r="M21" s="386"/>
      <c r="N21" s="386"/>
      <c r="O21" s="386"/>
      <c r="P21" s="386"/>
      <c r="Q21" s="386"/>
    </row>
    <row r="22" spans="1:17" ht="27" customHeight="1">
      <c r="A22" s="325" t="s">
        <v>1</v>
      </c>
      <c r="B22" s="332" t="s">
        <v>98</v>
      </c>
      <c r="C22" s="393" t="s">
        <v>102</v>
      </c>
      <c r="D22" s="21" t="s">
        <v>15</v>
      </c>
      <c r="E22" s="76">
        <f>H22+I22+J22</f>
        <v>77856391</v>
      </c>
      <c r="F22" s="76" t="e">
        <f>SUM(F23:F24)</f>
        <v>#REF!</v>
      </c>
      <c r="G22" s="76" t="e">
        <f>SUM(G23:G24)</f>
        <v>#REF!</v>
      </c>
      <c r="H22" s="76">
        <f>H23+H24</f>
        <v>27225265</v>
      </c>
      <c r="I22" s="61">
        <f>I23+I24</f>
        <v>25315563</v>
      </c>
      <c r="J22" s="76">
        <f>J23+J24</f>
        <v>25315563</v>
      </c>
      <c r="K22" s="396" t="s">
        <v>100</v>
      </c>
      <c r="L22" s="371" t="s">
        <v>37</v>
      </c>
      <c r="M22" s="28"/>
      <c r="N22" s="28"/>
      <c r="O22" s="399" t="s">
        <v>101</v>
      </c>
      <c r="P22" s="399" t="s">
        <v>101</v>
      </c>
      <c r="Q22" s="399" t="s">
        <v>101</v>
      </c>
    </row>
    <row r="23" spans="1:17" ht="24" customHeight="1">
      <c r="A23" s="326"/>
      <c r="B23" s="333"/>
      <c r="C23" s="394"/>
      <c r="D23" s="21" t="s">
        <v>6</v>
      </c>
      <c r="E23" s="76">
        <f>H23+I23+J23</f>
        <v>77240323</v>
      </c>
      <c r="F23" s="76" t="e">
        <f>F25+F43+#REF!+#REF!</f>
        <v>#REF!</v>
      </c>
      <c r="G23" s="76" t="e">
        <f>G25+G43+#REF!+#REF!</f>
        <v>#REF!</v>
      </c>
      <c r="H23" s="76">
        <f>H27+H25</f>
        <v>26609197</v>
      </c>
      <c r="I23" s="61">
        <f>I27+I25</f>
        <v>25315563</v>
      </c>
      <c r="J23" s="76">
        <f>J27+J25</f>
        <v>25315563</v>
      </c>
      <c r="K23" s="397"/>
      <c r="L23" s="372"/>
      <c r="M23" s="30"/>
      <c r="N23" s="30"/>
      <c r="O23" s="400"/>
      <c r="P23" s="400"/>
      <c r="Q23" s="400"/>
    </row>
    <row r="24" spans="1:17" ht="22.5" customHeight="1">
      <c r="A24" s="327"/>
      <c r="B24" s="334"/>
      <c r="C24" s="395"/>
      <c r="D24" s="21" t="s">
        <v>7</v>
      </c>
      <c r="E24" s="76">
        <f>H24+I24+J24</f>
        <v>616068</v>
      </c>
      <c r="F24" s="76" t="e">
        <f>#REF!+#REF!+F44+#REF!</f>
        <v>#REF!</v>
      </c>
      <c r="G24" s="76" t="e">
        <f>#REF!+#REF!+G44+#REF!</f>
        <v>#REF!</v>
      </c>
      <c r="H24" s="76">
        <f>H28</f>
        <v>616068</v>
      </c>
      <c r="I24" s="62">
        <f>I26</f>
        <v>0</v>
      </c>
      <c r="J24" s="62">
        <f>J26</f>
        <v>0</v>
      </c>
      <c r="K24" s="398"/>
      <c r="L24" s="373"/>
      <c r="M24" s="31"/>
      <c r="N24" s="31"/>
      <c r="O24" s="401"/>
      <c r="P24" s="401"/>
      <c r="Q24" s="401"/>
    </row>
    <row r="25" spans="1:17" ht="31.5" customHeight="1">
      <c r="A25" s="313" t="s">
        <v>47</v>
      </c>
      <c r="B25" s="387" t="s">
        <v>99</v>
      </c>
      <c r="C25" s="315" t="s">
        <v>102</v>
      </c>
      <c r="D25" s="27" t="s">
        <v>6</v>
      </c>
      <c r="E25" s="60">
        <f>H25+I25+J25</f>
        <v>76624255</v>
      </c>
      <c r="F25" s="60">
        <v>190951400</v>
      </c>
      <c r="G25" s="60">
        <v>209574800</v>
      </c>
      <c r="H25" s="73">
        <v>25993129</v>
      </c>
      <c r="I25" s="96">
        <v>25315563</v>
      </c>
      <c r="J25" s="97">
        <v>25315563</v>
      </c>
      <c r="K25" s="389" t="s">
        <v>103</v>
      </c>
      <c r="L25" s="385" t="s">
        <v>40</v>
      </c>
      <c r="M25" s="32"/>
      <c r="N25" s="32"/>
      <c r="O25" s="391">
        <v>0</v>
      </c>
      <c r="P25" s="385">
        <v>0</v>
      </c>
      <c r="Q25" s="385">
        <v>0</v>
      </c>
    </row>
    <row r="26" spans="1:17" ht="39" customHeight="1" hidden="1">
      <c r="A26" s="314"/>
      <c r="B26" s="388"/>
      <c r="C26" s="316"/>
      <c r="D26" s="27" t="s">
        <v>6</v>
      </c>
      <c r="E26" s="73">
        <f>H26+I26+J26</f>
        <v>0</v>
      </c>
      <c r="F26" s="73"/>
      <c r="G26" s="73"/>
      <c r="H26" s="73"/>
      <c r="I26" s="73"/>
      <c r="J26" s="73"/>
      <c r="K26" s="390"/>
      <c r="L26" s="386"/>
      <c r="M26" s="32"/>
      <c r="N26" s="32"/>
      <c r="O26" s="392"/>
      <c r="P26" s="386"/>
      <c r="Q26" s="386"/>
    </row>
    <row r="27" spans="1:17" ht="42" customHeight="1">
      <c r="A27" s="313" t="s">
        <v>48</v>
      </c>
      <c r="B27" s="328" t="s">
        <v>92</v>
      </c>
      <c r="C27" s="315" t="s">
        <v>102</v>
      </c>
      <c r="D27" s="26" t="s">
        <v>6</v>
      </c>
      <c r="E27" s="60">
        <f aca="true" t="shared" si="1" ref="E27:E38">H27+I27+J27</f>
        <v>616068</v>
      </c>
      <c r="F27" s="60"/>
      <c r="G27" s="60"/>
      <c r="H27" s="60">
        <v>616068</v>
      </c>
      <c r="I27" s="60">
        <v>0</v>
      </c>
      <c r="J27" s="60">
        <v>0</v>
      </c>
      <c r="K27" s="36"/>
      <c r="L27" s="37"/>
      <c r="M27" s="37"/>
      <c r="N27" s="37"/>
      <c r="O27" s="37"/>
      <c r="P27" s="37"/>
      <c r="Q27" s="37"/>
    </row>
    <row r="28" spans="1:17" ht="37.5" customHeight="1">
      <c r="A28" s="314"/>
      <c r="B28" s="329"/>
      <c r="C28" s="316"/>
      <c r="D28" s="26" t="s">
        <v>7</v>
      </c>
      <c r="E28" s="60">
        <f t="shared" si="1"/>
        <v>616068</v>
      </c>
      <c r="F28" s="60"/>
      <c r="G28" s="60"/>
      <c r="H28" s="60">
        <v>616068</v>
      </c>
      <c r="I28" s="60">
        <v>0</v>
      </c>
      <c r="J28" s="60">
        <v>0</v>
      </c>
      <c r="K28" s="36"/>
      <c r="L28" s="37"/>
      <c r="M28" s="88"/>
      <c r="N28" s="88"/>
      <c r="O28" s="89"/>
      <c r="P28" s="89"/>
      <c r="Q28" s="89"/>
    </row>
    <row r="29" spans="1:17" ht="22.5" customHeight="1" hidden="1">
      <c r="A29" s="325" t="s">
        <v>2</v>
      </c>
      <c r="B29" s="322" t="s">
        <v>80</v>
      </c>
      <c r="C29" s="319" t="s">
        <v>71</v>
      </c>
      <c r="D29" s="21" t="s">
        <v>15</v>
      </c>
      <c r="E29" s="60">
        <f aca="true" t="shared" si="2" ref="E29:J29">E30+E31</f>
        <v>0</v>
      </c>
      <c r="F29" s="60">
        <f t="shared" si="2"/>
        <v>0</v>
      </c>
      <c r="G29" s="60">
        <f t="shared" si="2"/>
        <v>0</v>
      </c>
      <c r="H29" s="77">
        <f t="shared" si="2"/>
        <v>0</v>
      </c>
      <c r="I29" s="77">
        <f t="shared" si="2"/>
        <v>0</v>
      </c>
      <c r="J29" s="77">
        <f t="shared" si="2"/>
        <v>0</v>
      </c>
      <c r="K29" s="36"/>
      <c r="L29" s="37"/>
      <c r="M29" s="88"/>
      <c r="N29" s="88"/>
      <c r="O29" s="89"/>
      <c r="P29" s="89"/>
      <c r="Q29" s="89"/>
    </row>
    <row r="30" spans="1:17" ht="35.25" customHeight="1" hidden="1">
      <c r="A30" s="326"/>
      <c r="B30" s="323"/>
      <c r="C30" s="320"/>
      <c r="D30" s="21" t="s">
        <v>6</v>
      </c>
      <c r="E30" s="76">
        <f t="shared" si="1"/>
        <v>0</v>
      </c>
      <c r="F30" s="76"/>
      <c r="G30" s="76"/>
      <c r="H30" s="78"/>
      <c r="I30" s="78"/>
      <c r="J30" s="78"/>
      <c r="K30" s="39" t="s">
        <v>68</v>
      </c>
      <c r="L30" s="40" t="s">
        <v>37</v>
      </c>
      <c r="M30" s="41"/>
      <c r="N30" s="41"/>
      <c r="O30" s="42" t="s">
        <v>69</v>
      </c>
      <c r="P30" s="42" t="s">
        <v>69</v>
      </c>
      <c r="Q30" s="42" t="s">
        <v>69</v>
      </c>
    </row>
    <row r="31" spans="1:17" ht="25.5" customHeight="1" hidden="1">
      <c r="A31" s="327"/>
      <c r="B31" s="324"/>
      <c r="C31" s="321"/>
      <c r="D31" s="21" t="s">
        <v>7</v>
      </c>
      <c r="E31" s="76">
        <f>E34</f>
        <v>0</v>
      </c>
      <c r="F31" s="76">
        <f>F34</f>
        <v>0</v>
      </c>
      <c r="G31" s="76">
        <f>G34</f>
        <v>0</v>
      </c>
      <c r="H31" s="78"/>
      <c r="I31" s="78"/>
      <c r="J31" s="78"/>
      <c r="K31" s="84"/>
      <c r="L31" s="85"/>
      <c r="M31" s="86"/>
      <c r="N31" s="86"/>
      <c r="O31" s="87"/>
      <c r="P31" s="87"/>
      <c r="Q31" s="87"/>
    </row>
    <row r="32" spans="1:17" ht="54" customHeight="1" hidden="1">
      <c r="A32" s="33" t="s">
        <v>49</v>
      </c>
      <c r="B32" s="80" t="s">
        <v>16</v>
      </c>
      <c r="C32" s="35" t="s">
        <v>71</v>
      </c>
      <c r="D32" s="26" t="s">
        <v>6</v>
      </c>
      <c r="E32" s="60">
        <f t="shared" si="1"/>
        <v>0</v>
      </c>
      <c r="F32" s="60"/>
      <c r="G32" s="60"/>
      <c r="H32" s="77"/>
      <c r="I32" s="77"/>
      <c r="J32" s="77"/>
      <c r="K32" s="58" t="s">
        <v>63</v>
      </c>
      <c r="L32" s="75" t="s">
        <v>64</v>
      </c>
      <c r="M32" s="75">
        <v>1550</v>
      </c>
      <c r="N32" s="75">
        <v>1700</v>
      </c>
      <c r="O32" s="72">
        <v>8421256</v>
      </c>
      <c r="P32" s="72">
        <v>8421256</v>
      </c>
      <c r="Q32" s="72">
        <v>8421256</v>
      </c>
    </row>
    <row r="33" spans="1:17" ht="36.75" customHeight="1" hidden="1">
      <c r="A33" s="313" t="s">
        <v>50</v>
      </c>
      <c r="B33" s="317" t="s">
        <v>86</v>
      </c>
      <c r="C33" s="315" t="s">
        <v>71</v>
      </c>
      <c r="D33" s="27" t="s">
        <v>6</v>
      </c>
      <c r="E33" s="60">
        <f t="shared" si="1"/>
        <v>0</v>
      </c>
      <c r="F33" s="74"/>
      <c r="G33" s="74"/>
      <c r="H33" s="95"/>
      <c r="I33" s="95"/>
      <c r="J33" s="95"/>
      <c r="K33" s="58"/>
      <c r="L33" s="75"/>
      <c r="M33" s="81"/>
      <c r="N33" s="81"/>
      <c r="O33" s="82"/>
      <c r="P33" s="82"/>
      <c r="Q33" s="82"/>
    </row>
    <row r="34" spans="1:17" ht="33.75" customHeight="1" hidden="1">
      <c r="A34" s="314"/>
      <c r="B34" s="318"/>
      <c r="C34" s="316"/>
      <c r="D34" s="26" t="s">
        <v>7</v>
      </c>
      <c r="E34" s="60">
        <f t="shared" si="1"/>
        <v>0</v>
      </c>
      <c r="F34" s="60"/>
      <c r="G34" s="60"/>
      <c r="H34" s="77"/>
      <c r="I34" s="95"/>
      <c r="J34" s="95"/>
      <c r="K34" s="58"/>
      <c r="L34" s="75"/>
      <c r="M34" s="81"/>
      <c r="N34" s="81"/>
      <c r="O34" s="82"/>
      <c r="P34" s="82"/>
      <c r="Q34" s="82"/>
    </row>
    <row r="35" spans="1:17" ht="83.25" customHeight="1" hidden="1">
      <c r="A35" s="83" t="s">
        <v>3</v>
      </c>
      <c r="B35" s="90" t="s">
        <v>81</v>
      </c>
      <c r="C35" s="93" t="s">
        <v>43</v>
      </c>
      <c r="D35" s="63" t="s">
        <v>6</v>
      </c>
      <c r="E35" s="63">
        <f t="shared" si="1"/>
        <v>0</v>
      </c>
      <c r="F35" s="91"/>
      <c r="G35" s="91"/>
      <c r="H35" s="91">
        <f>H36</f>
        <v>0</v>
      </c>
      <c r="I35" s="92">
        <f>I36</f>
        <v>0</v>
      </c>
      <c r="J35" s="92">
        <f>J36</f>
        <v>0</v>
      </c>
      <c r="K35" s="39" t="s">
        <v>68</v>
      </c>
      <c r="L35" s="40" t="s">
        <v>37</v>
      </c>
      <c r="M35" s="41"/>
      <c r="N35" s="41"/>
      <c r="O35" s="42" t="s">
        <v>69</v>
      </c>
      <c r="P35" s="42" t="s">
        <v>69</v>
      </c>
      <c r="Q35" s="42" t="s">
        <v>69</v>
      </c>
    </row>
    <row r="36" spans="1:18" ht="90" customHeight="1" hidden="1">
      <c r="A36" s="33" t="s">
        <v>51</v>
      </c>
      <c r="B36" s="80" t="s">
        <v>58</v>
      </c>
      <c r="C36" s="94" t="s">
        <v>43</v>
      </c>
      <c r="D36" s="60" t="s">
        <v>6</v>
      </c>
      <c r="E36" s="60">
        <f t="shared" si="1"/>
        <v>0</v>
      </c>
      <c r="F36" s="77"/>
      <c r="G36" s="77"/>
      <c r="H36" s="77"/>
      <c r="I36" s="77"/>
      <c r="J36" s="77"/>
      <c r="K36" s="43" t="s">
        <v>57</v>
      </c>
      <c r="L36" s="75" t="s">
        <v>65</v>
      </c>
      <c r="M36" s="75"/>
      <c r="N36" s="75"/>
      <c r="O36" s="75" t="s">
        <v>84</v>
      </c>
      <c r="P36" s="75" t="s">
        <v>84</v>
      </c>
      <c r="Q36" s="75" t="s">
        <v>84</v>
      </c>
      <c r="R36" s="54"/>
    </row>
    <row r="37" spans="1:17" ht="29.25" customHeight="1" hidden="1">
      <c r="A37" s="325" t="s">
        <v>4</v>
      </c>
      <c r="B37" s="332" t="s">
        <v>82</v>
      </c>
      <c r="C37" s="319" t="s">
        <v>72</v>
      </c>
      <c r="D37" s="21" t="s">
        <v>15</v>
      </c>
      <c r="E37" s="76">
        <f>H37+I37+J37</f>
        <v>0</v>
      </c>
      <c r="F37" s="64"/>
      <c r="G37" s="64"/>
      <c r="H37" s="65">
        <f>H39+H38</f>
        <v>0</v>
      </c>
      <c r="I37" s="65">
        <f>I39+I38</f>
        <v>0</v>
      </c>
      <c r="J37" s="65">
        <f>J39+J38</f>
        <v>0</v>
      </c>
      <c r="K37" s="378" t="s">
        <v>68</v>
      </c>
      <c r="L37" s="380" t="s">
        <v>37</v>
      </c>
      <c r="M37" s="44"/>
      <c r="N37" s="44"/>
      <c r="O37" s="382" t="s">
        <v>69</v>
      </c>
      <c r="P37" s="371" t="s">
        <v>69</v>
      </c>
      <c r="Q37" s="371" t="s">
        <v>69</v>
      </c>
    </row>
    <row r="38" spans="1:17" ht="19.5" customHeight="1" hidden="1">
      <c r="A38" s="326"/>
      <c r="B38" s="333"/>
      <c r="C38" s="320"/>
      <c r="D38" s="21" t="s">
        <v>7</v>
      </c>
      <c r="E38" s="76">
        <f t="shared" si="1"/>
        <v>0</v>
      </c>
      <c r="F38" s="64"/>
      <c r="G38" s="64"/>
      <c r="H38" s="65">
        <f>H42+H47</f>
        <v>0</v>
      </c>
      <c r="I38" s="76">
        <f>I42+I47</f>
        <v>0</v>
      </c>
      <c r="J38" s="65">
        <f>J42+J47</f>
        <v>0</v>
      </c>
      <c r="K38" s="379"/>
      <c r="L38" s="381"/>
      <c r="M38" s="45"/>
      <c r="N38" s="45"/>
      <c r="O38" s="383"/>
      <c r="P38" s="372"/>
      <c r="Q38" s="372"/>
    </row>
    <row r="39" spans="1:17" ht="19.5" customHeight="1" hidden="1">
      <c r="A39" s="326"/>
      <c r="B39" s="333"/>
      <c r="C39" s="320"/>
      <c r="D39" s="374" t="s">
        <v>6</v>
      </c>
      <c r="E39" s="376">
        <f>H39+I39+J39</f>
        <v>0</v>
      </c>
      <c r="F39" s="76"/>
      <c r="G39" s="76"/>
      <c r="H39" s="376">
        <f>H46</f>
        <v>0</v>
      </c>
      <c r="I39" s="376">
        <f>I46</f>
        <v>0</v>
      </c>
      <c r="J39" s="376">
        <f>J46</f>
        <v>0</v>
      </c>
      <c r="K39" s="379"/>
      <c r="L39" s="381"/>
      <c r="M39" s="45"/>
      <c r="N39" s="45"/>
      <c r="O39" s="384"/>
      <c r="P39" s="373"/>
      <c r="Q39" s="373"/>
    </row>
    <row r="40" spans="1:17" ht="15" customHeight="1" hidden="1">
      <c r="A40" s="29" t="s">
        <v>59</v>
      </c>
      <c r="B40" s="334"/>
      <c r="C40" s="321"/>
      <c r="D40" s="375"/>
      <c r="E40" s="377"/>
      <c r="F40" s="76"/>
      <c r="G40" s="76"/>
      <c r="H40" s="377"/>
      <c r="I40" s="377"/>
      <c r="J40" s="377"/>
      <c r="K40" s="46"/>
      <c r="L40" s="47"/>
      <c r="M40" s="47"/>
      <c r="N40" s="47"/>
      <c r="O40" s="47"/>
      <c r="P40" s="47"/>
      <c r="Q40" s="48"/>
    </row>
    <row r="41" spans="1:17" ht="15" customHeight="1" hidden="1">
      <c r="A41" s="29"/>
      <c r="B41" s="23"/>
      <c r="C41" s="38"/>
      <c r="D41" s="21"/>
      <c r="E41" s="76"/>
      <c r="F41" s="76"/>
      <c r="G41" s="76"/>
      <c r="H41" s="76"/>
      <c r="I41" s="76"/>
      <c r="J41" s="76"/>
      <c r="K41" s="58"/>
      <c r="L41" s="75"/>
      <c r="M41" s="57"/>
      <c r="N41" s="57"/>
      <c r="O41" s="57"/>
      <c r="P41" s="57"/>
      <c r="Q41" s="75"/>
    </row>
    <row r="42" spans="1:17" ht="26.25" customHeight="1" hidden="1">
      <c r="A42" s="313" t="s">
        <v>54</v>
      </c>
      <c r="B42" s="361" t="s">
        <v>38</v>
      </c>
      <c r="C42" s="315" t="s">
        <v>73</v>
      </c>
      <c r="D42" s="365" t="s">
        <v>7</v>
      </c>
      <c r="E42" s="368">
        <f>H42+I42+J42</f>
        <v>0</v>
      </c>
      <c r="F42" s="66"/>
      <c r="G42" s="66"/>
      <c r="H42" s="351"/>
      <c r="I42" s="351"/>
      <c r="J42" s="351"/>
      <c r="K42" s="354" t="s">
        <v>77</v>
      </c>
      <c r="L42" s="357" t="s">
        <v>40</v>
      </c>
      <c r="M42" s="57"/>
      <c r="N42" s="57"/>
      <c r="O42" s="344" t="s">
        <v>78</v>
      </c>
      <c r="P42" s="344" t="s">
        <v>78</v>
      </c>
      <c r="Q42" s="344" t="s">
        <v>78</v>
      </c>
    </row>
    <row r="43" spans="1:17" ht="27.75" customHeight="1" hidden="1">
      <c r="A43" s="360"/>
      <c r="B43" s="362"/>
      <c r="C43" s="364"/>
      <c r="D43" s="366"/>
      <c r="E43" s="369"/>
      <c r="F43" s="60">
        <v>10182900</v>
      </c>
      <c r="G43" s="60">
        <v>11490700</v>
      </c>
      <c r="H43" s="352"/>
      <c r="I43" s="352"/>
      <c r="J43" s="352"/>
      <c r="K43" s="355"/>
      <c r="L43" s="358"/>
      <c r="M43" s="347">
        <v>100</v>
      </c>
      <c r="N43" s="347">
        <v>100</v>
      </c>
      <c r="O43" s="345"/>
      <c r="P43" s="345"/>
      <c r="Q43" s="345"/>
    </row>
    <row r="44" spans="1:17" ht="12" customHeight="1" hidden="1">
      <c r="A44" s="360"/>
      <c r="B44" s="362"/>
      <c r="C44" s="364"/>
      <c r="D44" s="366"/>
      <c r="E44" s="369"/>
      <c r="F44" s="60">
        <v>2312753</v>
      </c>
      <c r="G44" s="60">
        <v>2497880</v>
      </c>
      <c r="H44" s="352"/>
      <c r="I44" s="352"/>
      <c r="J44" s="352"/>
      <c r="K44" s="355"/>
      <c r="L44" s="358"/>
      <c r="M44" s="348"/>
      <c r="N44" s="348"/>
      <c r="O44" s="345"/>
      <c r="P44" s="345"/>
      <c r="Q44" s="345"/>
    </row>
    <row r="45" spans="1:17" ht="17.25" customHeight="1" hidden="1">
      <c r="A45" s="314"/>
      <c r="B45" s="363"/>
      <c r="C45" s="316"/>
      <c r="D45" s="367"/>
      <c r="E45" s="370"/>
      <c r="F45" s="60"/>
      <c r="G45" s="60"/>
      <c r="H45" s="353"/>
      <c r="I45" s="353"/>
      <c r="J45" s="353"/>
      <c r="K45" s="356"/>
      <c r="L45" s="359"/>
      <c r="M45" s="71"/>
      <c r="N45" s="71"/>
      <c r="O45" s="346"/>
      <c r="P45" s="346"/>
      <c r="Q45" s="346"/>
    </row>
    <row r="46" spans="1:17" ht="48" customHeight="1" hidden="1">
      <c r="A46" s="33" t="s">
        <v>61</v>
      </c>
      <c r="B46" s="34" t="s">
        <v>60</v>
      </c>
      <c r="C46" s="26" t="s">
        <v>74</v>
      </c>
      <c r="D46" s="26" t="s">
        <v>6</v>
      </c>
      <c r="E46" s="60">
        <f>H46+I46+J46</f>
        <v>0</v>
      </c>
      <c r="F46" s="60"/>
      <c r="G46" s="60"/>
      <c r="H46" s="77"/>
      <c r="I46" s="77"/>
      <c r="J46" s="77"/>
      <c r="K46" s="49" t="s">
        <v>79</v>
      </c>
      <c r="L46" s="37" t="s">
        <v>40</v>
      </c>
      <c r="M46" s="71"/>
      <c r="N46" s="71"/>
      <c r="O46" s="67">
        <v>3253.6</v>
      </c>
      <c r="P46" s="68">
        <v>3253.6</v>
      </c>
      <c r="Q46" s="69">
        <v>3253.6</v>
      </c>
    </row>
    <row r="47" spans="1:18" ht="96" customHeight="1" hidden="1">
      <c r="A47" s="15" t="s">
        <v>62</v>
      </c>
      <c r="B47" s="34" t="s">
        <v>39</v>
      </c>
      <c r="C47" s="26" t="s">
        <v>74</v>
      </c>
      <c r="D47" s="26" t="s">
        <v>7</v>
      </c>
      <c r="E47" s="60">
        <f>H47+I47+J47</f>
        <v>0</v>
      </c>
      <c r="F47" s="60"/>
      <c r="G47" s="60"/>
      <c r="H47" s="77"/>
      <c r="I47" s="77"/>
      <c r="J47" s="77"/>
      <c r="K47" s="50" t="s">
        <v>67</v>
      </c>
      <c r="L47" s="75" t="s">
        <v>65</v>
      </c>
      <c r="M47" s="75"/>
      <c r="N47" s="75"/>
      <c r="O47" s="75" t="s">
        <v>84</v>
      </c>
      <c r="P47" s="75" t="s">
        <v>84</v>
      </c>
      <c r="Q47" s="75" t="s">
        <v>84</v>
      </c>
      <c r="R47" s="1"/>
    </row>
    <row r="48" spans="1:17" ht="15">
      <c r="A48" s="325"/>
      <c r="B48" s="349" t="s">
        <v>41</v>
      </c>
      <c r="C48" s="326"/>
      <c r="D48" s="56" t="s">
        <v>15</v>
      </c>
      <c r="E48" s="70">
        <f>E49+E50</f>
        <v>193038409</v>
      </c>
      <c r="F48" s="70" t="e">
        <f>SUM(F49:F50)</f>
        <v>#REF!</v>
      </c>
      <c r="G48" s="70" t="e">
        <f>SUM(G49:G50)</f>
        <v>#REF!</v>
      </c>
      <c r="H48" s="63">
        <f>H22+H15</f>
        <v>65960755</v>
      </c>
      <c r="I48" s="63">
        <f>I22+I15</f>
        <v>63538827</v>
      </c>
      <c r="J48" s="63">
        <f>J22+J15</f>
        <v>63538827</v>
      </c>
      <c r="K48" s="338"/>
      <c r="L48" s="339"/>
      <c r="M48" s="339"/>
      <c r="N48" s="339"/>
      <c r="O48" s="339"/>
      <c r="P48" s="339"/>
      <c r="Q48" s="340"/>
    </row>
    <row r="49" spans="1:17" ht="15">
      <c r="A49" s="326"/>
      <c r="B49" s="349"/>
      <c r="C49" s="326"/>
      <c r="D49" s="21" t="s">
        <v>7</v>
      </c>
      <c r="E49" s="76">
        <f>H49+I49+J49</f>
        <v>654291</v>
      </c>
      <c r="F49" s="76" t="e">
        <f>F16+F23+#REF!+#REF!</f>
        <v>#REF!</v>
      </c>
      <c r="G49" s="76" t="e">
        <f>G16+G23+#REF!+#REF!</f>
        <v>#REF!</v>
      </c>
      <c r="H49" s="76">
        <f>H24+H16</f>
        <v>654291</v>
      </c>
      <c r="I49" s="76">
        <f>I24+I16</f>
        <v>0</v>
      </c>
      <c r="J49" s="76">
        <f>J24+J16</f>
        <v>0</v>
      </c>
      <c r="K49" s="338"/>
      <c r="L49" s="339"/>
      <c r="M49" s="339"/>
      <c r="N49" s="339"/>
      <c r="O49" s="339"/>
      <c r="P49" s="339"/>
      <c r="Q49" s="340"/>
    </row>
    <row r="50" spans="1:17" ht="15">
      <c r="A50" s="327"/>
      <c r="B50" s="350"/>
      <c r="C50" s="327"/>
      <c r="D50" s="21" t="s">
        <v>6</v>
      </c>
      <c r="E50" s="76">
        <f>H50+I50+J50</f>
        <v>192384118</v>
      </c>
      <c r="F50" s="76" t="e">
        <f>F17+F24+#REF!+#REF!</f>
        <v>#REF!</v>
      </c>
      <c r="G50" s="76" t="e">
        <f>G17+G24+#REF!+#REF!</f>
        <v>#REF!</v>
      </c>
      <c r="H50" s="70">
        <f>H48-H49</f>
        <v>65306464</v>
      </c>
      <c r="I50" s="70">
        <f>I48-I49</f>
        <v>63538827</v>
      </c>
      <c r="J50" s="70">
        <f>J48-J49</f>
        <v>63538827</v>
      </c>
      <c r="K50" s="341"/>
      <c r="L50" s="342"/>
      <c r="M50" s="342"/>
      <c r="N50" s="342"/>
      <c r="O50" s="342"/>
      <c r="P50" s="342"/>
      <c r="Q50" s="343"/>
    </row>
    <row r="51" spans="1:17" ht="15">
      <c r="A51" s="325"/>
      <c r="B51" s="332" t="s">
        <v>42</v>
      </c>
      <c r="C51" s="325"/>
      <c r="D51" s="21" t="s">
        <v>15</v>
      </c>
      <c r="E51" s="76">
        <f>H51+I51+J51</f>
        <v>193038409</v>
      </c>
      <c r="F51" s="76" t="e">
        <f>SUM(F52:F53)</f>
        <v>#REF!</v>
      </c>
      <c r="G51" s="76" t="e">
        <f>SUM(G52:G53)</f>
        <v>#REF!</v>
      </c>
      <c r="H51" s="76">
        <f aca="true" t="shared" si="3" ref="H51:J53">H48</f>
        <v>65960755</v>
      </c>
      <c r="I51" s="76">
        <f t="shared" si="3"/>
        <v>63538827</v>
      </c>
      <c r="J51" s="76">
        <f t="shared" si="3"/>
        <v>63538827</v>
      </c>
      <c r="K51" s="335"/>
      <c r="L51" s="336"/>
      <c r="M51" s="336"/>
      <c r="N51" s="336"/>
      <c r="O51" s="336"/>
      <c r="P51" s="336"/>
      <c r="Q51" s="337"/>
    </row>
    <row r="52" spans="1:17" ht="15">
      <c r="A52" s="326"/>
      <c r="B52" s="333"/>
      <c r="C52" s="326"/>
      <c r="D52" s="21" t="s">
        <v>7</v>
      </c>
      <c r="E52" s="76">
        <f>H52+I52+J52</f>
        <v>654291</v>
      </c>
      <c r="F52" s="76" t="e">
        <f>#REF!+F25</f>
        <v>#REF!</v>
      </c>
      <c r="G52" s="76" t="e">
        <f>#REF!+G25</f>
        <v>#REF!</v>
      </c>
      <c r="H52" s="76">
        <f t="shared" si="3"/>
        <v>654291</v>
      </c>
      <c r="I52" s="76">
        <f t="shared" si="3"/>
        <v>0</v>
      </c>
      <c r="J52" s="76">
        <f t="shared" si="3"/>
        <v>0</v>
      </c>
      <c r="K52" s="338"/>
      <c r="L52" s="339"/>
      <c r="M52" s="339"/>
      <c r="N52" s="339"/>
      <c r="O52" s="339"/>
      <c r="P52" s="339"/>
      <c r="Q52" s="340"/>
    </row>
    <row r="53" spans="1:17" ht="15">
      <c r="A53" s="327"/>
      <c r="B53" s="334"/>
      <c r="C53" s="327"/>
      <c r="D53" s="21" t="s">
        <v>6</v>
      </c>
      <c r="E53" s="76">
        <f>H53+I53+J53</f>
        <v>192384118</v>
      </c>
      <c r="F53" s="76" t="e">
        <f>#REF!+#REF!+#REF!</f>
        <v>#REF!</v>
      </c>
      <c r="G53" s="76" t="e">
        <f>#REF!+#REF!+#REF!</f>
        <v>#REF!</v>
      </c>
      <c r="H53" s="76">
        <f t="shared" si="3"/>
        <v>65306464</v>
      </c>
      <c r="I53" s="76">
        <f t="shared" si="3"/>
        <v>63538827</v>
      </c>
      <c r="J53" s="76">
        <f t="shared" si="3"/>
        <v>63538827</v>
      </c>
      <c r="K53" s="341"/>
      <c r="L53" s="342"/>
      <c r="M53" s="342"/>
      <c r="N53" s="342"/>
      <c r="O53" s="342"/>
      <c r="P53" s="342"/>
      <c r="Q53" s="343"/>
    </row>
    <row r="54" spans="1:17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">
      <c r="A55" s="51"/>
      <c r="B55" s="51"/>
      <c r="C55" s="51"/>
      <c r="D55" s="51"/>
      <c r="E55" s="55"/>
      <c r="F55" s="55" t="e">
        <f>+F48-F51-#REF!</f>
        <v>#REF!</v>
      </c>
      <c r="G55" s="55" t="e">
        <f>+G48-G51-#REF!</f>
        <v>#REF!</v>
      </c>
      <c r="H55" s="55"/>
      <c r="I55" s="55"/>
      <c r="J55" s="55"/>
      <c r="K55" s="51"/>
      <c r="L55" s="51"/>
      <c r="M55" s="51"/>
      <c r="N55" s="51"/>
      <c r="O55" s="51"/>
      <c r="P55" s="51"/>
      <c r="Q55" s="51"/>
    </row>
    <row r="56" spans="1:17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5">
      <c r="A58" s="51"/>
      <c r="B58" s="51"/>
      <c r="C58" s="51"/>
      <c r="D58" s="52"/>
      <c r="E58" s="330"/>
      <c r="F58" s="330"/>
      <c r="G58" s="330"/>
      <c r="H58" s="330"/>
      <c r="I58" s="330"/>
      <c r="J58" s="330"/>
      <c r="K58" s="51"/>
      <c r="L58" s="51"/>
      <c r="M58" s="51"/>
      <c r="N58" s="51"/>
      <c r="O58" s="51"/>
      <c r="P58" s="51"/>
      <c r="Q58" s="51"/>
    </row>
    <row r="59" spans="1:17" ht="15">
      <c r="A59" s="51"/>
      <c r="B59" s="51"/>
      <c r="C59" s="51"/>
      <c r="D59" s="52"/>
      <c r="E59" s="52"/>
      <c r="F59" s="52"/>
      <c r="G59" s="52"/>
      <c r="H59" s="52"/>
      <c r="I59" s="52"/>
      <c r="J59" s="52"/>
      <c r="K59" s="51"/>
      <c r="L59" s="51"/>
      <c r="M59" s="51"/>
      <c r="N59" s="51"/>
      <c r="O59" s="51"/>
      <c r="P59" s="51"/>
      <c r="Q59" s="51"/>
    </row>
    <row r="60" spans="1:17" ht="15">
      <c r="A60" s="51"/>
      <c r="B60" s="51"/>
      <c r="C60" s="51"/>
      <c r="D60" s="53"/>
      <c r="E60" s="331" t="s">
        <v>85</v>
      </c>
      <c r="F60" s="331"/>
      <c r="G60" s="331"/>
      <c r="H60" s="331"/>
      <c r="I60" s="331"/>
      <c r="J60" s="331"/>
      <c r="K60" s="51"/>
      <c r="L60" s="51"/>
      <c r="M60" s="51"/>
      <c r="N60" s="51"/>
      <c r="O60" s="51"/>
      <c r="P60" s="51"/>
      <c r="Q60" s="51"/>
    </row>
    <row r="61" spans="1:17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</sheetData>
  <sheetProtection/>
  <mergeCells count="105">
    <mergeCell ref="K1:Q1"/>
    <mergeCell ref="K2:Q5"/>
    <mergeCell ref="A6:Q7"/>
    <mergeCell ref="A8:Q8"/>
    <mergeCell ref="A9:A11"/>
    <mergeCell ref="B9:B11"/>
    <mergeCell ref="C9:C11"/>
    <mergeCell ref="D9:D11"/>
    <mergeCell ref="E9:J9"/>
    <mergeCell ref="K9:Q10"/>
    <mergeCell ref="E10:E11"/>
    <mergeCell ref="F10:J10"/>
    <mergeCell ref="A13:Q13"/>
    <mergeCell ref="A14:Q14"/>
    <mergeCell ref="A15:A17"/>
    <mergeCell ref="B15:B17"/>
    <mergeCell ref="C15:C17"/>
    <mergeCell ref="K15:K17"/>
    <mergeCell ref="L15:L17"/>
    <mergeCell ref="O15:O17"/>
    <mergeCell ref="P15:P17"/>
    <mergeCell ref="Q15:Q17"/>
    <mergeCell ref="A18:A19"/>
    <mergeCell ref="B18:B19"/>
    <mergeCell ref="C18:C19"/>
    <mergeCell ref="K18:K19"/>
    <mergeCell ref="L18:L19"/>
    <mergeCell ref="M18:M19"/>
    <mergeCell ref="N18:N19"/>
    <mergeCell ref="O18:O19"/>
    <mergeCell ref="P18:P19"/>
    <mergeCell ref="Q18:Q19"/>
    <mergeCell ref="A20:A21"/>
    <mergeCell ref="B20:B21"/>
    <mergeCell ref="K20:K21"/>
    <mergeCell ref="L20:L21"/>
    <mergeCell ref="M20:M21"/>
    <mergeCell ref="N20:N21"/>
    <mergeCell ref="O20:O21"/>
    <mergeCell ref="P20:P21"/>
    <mergeCell ref="Q20:Q21"/>
    <mergeCell ref="A22:A24"/>
    <mergeCell ref="B22:B24"/>
    <mergeCell ref="C22:C24"/>
    <mergeCell ref="K22:K24"/>
    <mergeCell ref="L22:L24"/>
    <mergeCell ref="O22:O24"/>
    <mergeCell ref="P22:P24"/>
    <mergeCell ref="Q22:Q24"/>
    <mergeCell ref="C20:C21"/>
    <mergeCell ref="P25:P26"/>
    <mergeCell ref="Q25:Q26"/>
    <mergeCell ref="A25:A26"/>
    <mergeCell ref="B25:B26"/>
    <mergeCell ref="C25:C26"/>
    <mergeCell ref="K25:K26"/>
    <mergeCell ref="L25:L26"/>
    <mergeCell ref="O25:O26"/>
    <mergeCell ref="A37:A39"/>
    <mergeCell ref="B37:B40"/>
    <mergeCell ref="C37:C40"/>
    <mergeCell ref="K37:K39"/>
    <mergeCell ref="L37:L39"/>
    <mergeCell ref="O37:O39"/>
    <mergeCell ref="P37:P39"/>
    <mergeCell ref="Q37:Q39"/>
    <mergeCell ref="D39:D40"/>
    <mergeCell ref="E39:E40"/>
    <mergeCell ref="H39:H40"/>
    <mergeCell ref="I39:I40"/>
    <mergeCell ref="J39:J40"/>
    <mergeCell ref="L42:L45"/>
    <mergeCell ref="O42:O45"/>
    <mergeCell ref="P42:P45"/>
    <mergeCell ref="A42:A45"/>
    <mergeCell ref="B42:B45"/>
    <mergeCell ref="C42:C45"/>
    <mergeCell ref="D42:D45"/>
    <mergeCell ref="E42:E45"/>
    <mergeCell ref="H42:H45"/>
    <mergeCell ref="Q42:Q45"/>
    <mergeCell ref="M43:M44"/>
    <mergeCell ref="N43:N44"/>
    <mergeCell ref="A48:A50"/>
    <mergeCell ref="B48:B50"/>
    <mergeCell ref="C48:C50"/>
    <mergeCell ref="K48:Q50"/>
    <mergeCell ref="I42:I45"/>
    <mergeCell ref="J42:J45"/>
    <mergeCell ref="K42:K45"/>
    <mergeCell ref="E58:J58"/>
    <mergeCell ref="E60:J60"/>
    <mergeCell ref="A51:A53"/>
    <mergeCell ref="B51:B53"/>
    <mergeCell ref="C51:C53"/>
    <mergeCell ref="K51:Q53"/>
    <mergeCell ref="A27:A28"/>
    <mergeCell ref="C27:C28"/>
    <mergeCell ref="C33:C34"/>
    <mergeCell ref="B33:B34"/>
    <mergeCell ref="A33:A34"/>
    <mergeCell ref="C29:C31"/>
    <mergeCell ref="B29:B31"/>
    <mergeCell ref="A29:A31"/>
    <mergeCell ref="B27:B28"/>
  </mergeCells>
  <printOptions horizontalCentered="1" verticalCentered="1"/>
  <pageMargins left="0.984251968503937" right="0.5905511811023623" top="0.5905511811023623" bottom="0.7086614173228347" header="0.31496062992125984" footer="0.5118110236220472"/>
  <pageSetup fitToHeight="2" fitToWidth="1" horizontalDpi="600" verticalDpi="600" orientation="landscape" paperSize="9" scale="48" r:id="rId1"/>
  <headerFooter differentFirst="1">
    <oddHeader>&amp;C&amp;"Times New Roman,обычный"&amp;20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2015-12-29T06:53:44Z</cp:lastPrinted>
  <dcterms:created xsi:type="dcterms:W3CDTF">2006-09-16T00:00:00Z</dcterms:created>
  <dcterms:modified xsi:type="dcterms:W3CDTF">2022-08-05T07:50:54Z</dcterms:modified>
  <cp:category/>
  <cp:version/>
  <cp:contentType/>
  <cp:contentStatus/>
</cp:coreProperties>
</file>