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8800" windowHeight="11835" activeTab="5"/>
  </bookViews>
  <sheets>
    <sheet name="Приложение 1" sheetId="2" r:id="rId1"/>
    <sheet name="Приложение 2" sheetId="3" r:id="rId2"/>
    <sheet name="Приложение 3" sheetId="4" r:id="rId3"/>
    <sheet name="Приложение 4" sheetId="5" r:id="rId4"/>
    <sheet name="Приложение 5" sheetId="6" r:id="rId5"/>
    <sheet name="Приложение 6" sheetId="7" r:id="rId6"/>
  </sheets>
  <definedNames>
    <definedName name="_xlnm._FilterDatabase" localSheetId="2" hidden="1">'Приложение 3'!$A$8:$I$983</definedName>
    <definedName name="_xlnm._FilterDatabase" localSheetId="3" hidden="1">'Приложение 4'!$A$10:$G$942</definedName>
    <definedName name="_xlnm.Print_Titles" localSheetId="0">'Приложение 1'!$10:$10</definedName>
    <definedName name="_xlnm.Print_Titles" localSheetId="1">'Приложение 2'!$11:$11</definedName>
    <definedName name="_xlnm.Print_Titles" localSheetId="2">'Приложение 3'!$8:$9</definedName>
    <definedName name="_xlnm.Print_Titles" localSheetId="3">'Приложение 4'!$8:$9</definedName>
    <definedName name="_xlnm.Print_Titles" localSheetId="4">'Приложение 5'!$10:$10</definedName>
    <definedName name="_xlnm.Print_Titles" localSheetId="5">'Приложение 6'!$10:$10</definedName>
    <definedName name="_xlnm.Print_Area" localSheetId="0">'Приложение 1'!$A$1:$E$192</definedName>
    <definedName name="_xlnm.Print_Area" localSheetId="1">'Приложение 2'!$A$1:$E$125</definedName>
    <definedName name="_xlnm.Print_Area" localSheetId="2">'Приложение 3'!$A$1:$H$983</definedName>
    <definedName name="_xlnm.Print_Area" localSheetId="3">'Приложение 4'!$A$1:$G$942</definedName>
    <definedName name="_xlnm.Print_Area" localSheetId="4">'Приложение 5'!$A$1:$E$39</definedName>
    <definedName name="_xlnm.Print_Area" localSheetId="5">'Приложение 6'!$A$1:$D$38</definedName>
  </definedNames>
  <calcPr calcId="162913"/>
</workbook>
</file>

<file path=xl/calcChain.xml><?xml version="1.0" encoding="utf-8"?>
<calcChain xmlns="http://schemas.openxmlformats.org/spreadsheetml/2006/main">
  <c r="E12" i="5" l="1"/>
  <c r="E11" i="5" s="1"/>
  <c r="E13" i="5"/>
  <c r="E14" i="5"/>
  <c r="E15" i="5"/>
  <c r="E18" i="5"/>
  <c r="E20" i="5"/>
  <c r="E21" i="5"/>
  <c r="E24" i="5"/>
  <c r="E26" i="5"/>
  <c r="E29" i="5"/>
  <c r="E28" i="5" s="1"/>
  <c r="E30" i="5"/>
  <c r="E31" i="5"/>
  <c r="E32" i="5"/>
  <c r="E35" i="5"/>
  <c r="E38" i="5"/>
  <c r="E42" i="5"/>
  <c r="E45" i="5"/>
  <c r="E48" i="5"/>
  <c r="E49" i="5"/>
  <c r="E52" i="5"/>
  <c r="E51" i="5" s="1"/>
  <c r="E55" i="5"/>
  <c r="E58" i="5"/>
  <c r="E61" i="5"/>
  <c r="E64" i="5"/>
  <c r="E66" i="5"/>
  <c r="E67" i="5"/>
  <c r="E70" i="5"/>
  <c r="E69" i="5" s="1"/>
  <c r="E73" i="5"/>
  <c r="E72" i="5" s="1"/>
  <c r="E75" i="5"/>
  <c r="E79" i="5"/>
  <c r="E77" i="5" s="1"/>
  <c r="E80" i="5"/>
  <c r="E81" i="5"/>
  <c r="E83" i="5"/>
  <c r="E86" i="5"/>
  <c r="E89" i="5"/>
  <c r="E95" i="5"/>
  <c r="E96" i="5"/>
  <c r="E97" i="5"/>
  <c r="E98" i="5"/>
  <c r="E100" i="5"/>
  <c r="E102" i="5"/>
  <c r="E103" i="5"/>
  <c r="E104" i="5"/>
  <c r="E105" i="5"/>
  <c r="E108" i="5"/>
  <c r="E107" i="5" s="1"/>
  <c r="E109" i="5"/>
  <c r="E110" i="5"/>
  <c r="E112" i="5"/>
  <c r="E117" i="5"/>
  <c r="E119" i="5"/>
  <c r="E122" i="5"/>
  <c r="E123" i="5"/>
  <c r="E125" i="5"/>
  <c r="E129" i="5"/>
  <c r="E131" i="5"/>
  <c r="E134" i="5"/>
  <c r="E140" i="5"/>
  <c r="E139" i="5" s="1"/>
  <c r="E142" i="5"/>
  <c r="E143" i="5"/>
  <c r="E144" i="5"/>
  <c r="E150" i="5"/>
  <c r="E154" i="5"/>
  <c r="E148" i="5" s="1"/>
  <c r="E156" i="5"/>
  <c r="E155" i="5" s="1"/>
  <c r="E157" i="5"/>
  <c r="E164" i="5"/>
  <c r="E167" i="5"/>
  <c r="E169" i="5"/>
  <c r="E171" i="5"/>
  <c r="E173" i="5"/>
  <c r="E177" i="5"/>
  <c r="E179" i="5"/>
  <c r="E181" i="5"/>
  <c r="E183" i="5"/>
  <c r="E185" i="5"/>
  <c r="E187" i="5"/>
  <c r="E189" i="5"/>
  <c r="E191" i="5"/>
  <c r="E193" i="5"/>
  <c r="E195" i="5"/>
  <c r="E199" i="5"/>
  <c r="E201" i="5"/>
  <c r="E203" i="5"/>
  <c r="E205" i="5"/>
  <c r="E208" i="5"/>
  <c r="E214" i="5"/>
  <c r="E215" i="5"/>
  <c r="E216" i="5"/>
  <c r="E213" i="5" s="1"/>
  <c r="E217" i="5"/>
  <c r="E218" i="5"/>
  <c r="E219" i="5"/>
  <c r="E220" i="5"/>
  <c r="E222" i="5"/>
  <c r="E223" i="5"/>
  <c r="E224" i="5"/>
  <c r="E228" i="5"/>
  <c r="E227" i="5" s="1"/>
  <c r="E226" i="5" s="1"/>
  <c r="E229" i="5"/>
  <c r="E230" i="5"/>
  <c r="E231" i="5"/>
  <c r="E234" i="5"/>
  <c r="E233" i="5" s="1"/>
  <c r="E236" i="5"/>
  <c r="E238" i="5"/>
  <c r="E241" i="5"/>
  <c r="E243" i="5"/>
  <c r="E244" i="5"/>
  <c r="E250" i="5"/>
  <c r="E256" i="5"/>
  <c r="E255" i="5" s="1"/>
  <c r="E258" i="5"/>
  <c r="E260" i="5"/>
  <c r="E265" i="5"/>
  <c r="E266" i="5"/>
  <c r="E270" i="5"/>
  <c r="E269" i="5" s="1"/>
  <c r="E272" i="5"/>
  <c r="E276" i="5"/>
  <c r="E278" i="5"/>
  <c r="E279" i="5"/>
  <c r="E283" i="5"/>
  <c r="E285" i="5"/>
  <c r="E289" i="5"/>
  <c r="E282" i="5" s="1"/>
  <c r="E291" i="5"/>
  <c r="E294" i="5"/>
  <c r="E296" i="5"/>
  <c r="E298" i="5"/>
  <c r="E301" i="5"/>
  <c r="E303" i="5"/>
  <c r="E305" i="5"/>
  <c r="E307" i="5"/>
  <c r="E309" i="5"/>
  <c r="E312" i="5"/>
  <c r="E311" i="5" s="1"/>
  <c r="E314" i="5"/>
  <c r="E317" i="5"/>
  <c r="E319" i="5"/>
  <c r="E324" i="5"/>
  <c r="E316" i="5" s="1"/>
  <c r="E327" i="5"/>
  <c r="E326" i="5" s="1"/>
  <c r="E328" i="5"/>
  <c r="E336" i="5"/>
  <c r="E339" i="5"/>
  <c r="E342" i="5"/>
  <c r="E341" i="5" s="1"/>
  <c r="E346" i="5"/>
  <c r="E348" i="5"/>
  <c r="E350" i="5"/>
  <c r="E352" i="5"/>
  <c r="E355" i="5"/>
  <c r="E354" i="5" s="1"/>
  <c r="E357" i="5"/>
  <c r="E359" i="5"/>
  <c r="E361" i="5"/>
  <c r="E364" i="5"/>
  <c r="E363" i="5" s="1"/>
  <c r="E366" i="5"/>
  <c r="E368" i="5"/>
  <c r="E370" i="5"/>
  <c r="E372" i="5"/>
  <c r="E374" i="5"/>
  <c r="E376" i="5"/>
  <c r="E378" i="5"/>
  <c r="E380" i="5"/>
  <c r="E382" i="5"/>
  <c r="E384" i="5"/>
  <c r="E386" i="5"/>
  <c r="E388" i="5"/>
  <c r="E390" i="5"/>
  <c r="E392" i="5"/>
  <c r="E394" i="5"/>
  <c r="E396" i="5"/>
  <c r="E398" i="5"/>
  <c r="E400" i="5"/>
  <c r="E402" i="5"/>
  <c r="E404" i="5"/>
  <c r="E406" i="5"/>
  <c r="E408" i="5"/>
  <c r="E410" i="5"/>
  <c r="E412" i="5"/>
  <c r="E414" i="5"/>
  <c r="E416" i="5"/>
  <c r="E418" i="5"/>
  <c r="E420" i="5"/>
  <c r="E422" i="5"/>
  <c r="E424" i="5"/>
  <c r="E427" i="5"/>
  <c r="E429" i="5"/>
  <c r="E431" i="5"/>
  <c r="E435" i="5"/>
  <c r="E437" i="5"/>
  <c r="E439" i="5"/>
  <c r="E441" i="5"/>
  <c r="E443" i="5"/>
  <c r="E445" i="5"/>
  <c r="E447" i="5"/>
  <c r="E449" i="5"/>
  <c r="E451" i="5"/>
  <c r="E453" i="5"/>
  <c r="E455" i="5"/>
  <c r="E457" i="5"/>
  <c r="E459" i="5"/>
  <c r="E461" i="5"/>
  <c r="E463" i="5"/>
  <c r="E466" i="5"/>
  <c r="E469" i="5"/>
  <c r="E468" i="5" s="1"/>
  <c r="E471" i="5"/>
  <c r="E473" i="5"/>
  <c r="E475" i="5"/>
  <c r="E477" i="5"/>
  <c r="E479" i="5"/>
  <c r="E481" i="5"/>
  <c r="E483" i="5"/>
  <c r="E485" i="5"/>
  <c r="E487" i="5"/>
  <c r="E489" i="5"/>
  <c r="E491" i="5"/>
  <c r="E493" i="5"/>
  <c r="E495" i="5"/>
  <c r="E498" i="5"/>
  <c r="E499" i="5"/>
  <c r="E501" i="5"/>
  <c r="E502" i="5"/>
  <c r="E507" i="5"/>
  <c r="E509" i="5"/>
  <c r="E512" i="5"/>
  <c r="E514" i="5"/>
  <c r="E508" i="5" s="1"/>
  <c r="E517" i="5"/>
  <c r="E520" i="5"/>
  <c r="E523" i="5"/>
  <c r="E525" i="5"/>
  <c r="E527" i="5"/>
  <c r="E528" i="5"/>
  <c r="E529" i="5"/>
  <c r="E530" i="5"/>
  <c r="E533" i="5"/>
  <c r="E536" i="5"/>
  <c r="E539" i="5"/>
  <c r="E540" i="5"/>
  <c r="E542" i="5"/>
  <c r="E544" i="5"/>
  <c r="E546" i="5"/>
  <c r="E541" i="5" s="1"/>
  <c r="E548" i="5"/>
  <c r="E552" i="5"/>
  <c r="E554" i="5"/>
  <c r="E556" i="5"/>
  <c r="E558" i="5"/>
  <c r="E560" i="5"/>
  <c r="E562" i="5"/>
  <c r="E564" i="5"/>
  <c r="E566" i="5"/>
  <c r="E568" i="5"/>
  <c r="E570" i="5"/>
  <c r="E572" i="5"/>
  <c r="E574" i="5"/>
  <c r="E575" i="5"/>
  <c r="E576" i="5"/>
  <c r="E578" i="5"/>
  <c r="E580" i="5"/>
  <c r="E582" i="5"/>
  <c r="E584" i="5"/>
  <c r="E586" i="5"/>
  <c r="E588" i="5"/>
  <c r="E589" i="5"/>
  <c r="E590" i="5"/>
  <c r="E592" i="5"/>
  <c r="E594" i="5"/>
  <c r="E596" i="5"/>
  <c r="E598" i="5"/>
  <c r="E601" i="5"/>
  <c r="E603" i="5"/>
  <c r="E607" i="5"/>
  <c r="E609" i="5"/>
  <c r="E612" i="5"/>
  <c r="E614" i="5"/>
  <c r="E617" i="5"/>
  <c r="E619" i="5"/>
  <c r="E622" i="5"/>
  <c r="E616" i="5" s="1"/>
  <c r="E624" i="5"/>
  <c r="E626" i="5"/>
  <c r="E629" i="5"/>
  <c r="E632" i="5"/>
  <c r="E634" i="5"/>
  <c r="E636" i="5"/>
  <c r="E640" i="5"/>
  <c r="E642" i="5"/>
  <c r="E644" i="5"/>
  <c r="E646" i="5"/>
  <c r="E648" i="5"/>
  <c r="E651" i="5"/>
  <c r="E650" i="5" s="1"/>
  <c r="E652" i="5"/>
  <c r="E654" i="5"/>
  <c r="E656" i="5"/>
  <c r="E658" i="5"/>
  <c r="E660" i="5"/>
  <c r="E662" i="5"/>
  <c r="E664" i="5"/>
  <c r="E667" i="5"/>
  <c r="E669" i="5"/>
  <c r="E671" i="5"/>
  <c r="E666" i="5" s="1"/>
  <c r="E673" i="5"/>
  <c r="E675" i="5"/>
  <c r="E677" i="5"/>
  <c r="E679" i="5"/>
  <c r="E681" i="5"/>
  <c r="E683" i="5"/>
  <c r="E685" i="5"/>
  <c r="E687" i="5"/>
  <c r="E689" i="5"/>
  <c r="E691" i="5"/>
  <c r="E693" i="5"/>
  <c r="E694" i="5"/>
  <c r="E696" i="5"/>
  <c r="E698" i="5"/>
  <c r="E700" i="5"/>
  <c r="E702" i="5"/>
  <c r="E706" i="5"/>
  <c r="E705" i="5" s="1"/>
  <c r="E704" i="5" s="1"/>
  <c r="E707" i="5"/>
  <c r="E709" i="5"/>
  <c r="E711" i="5"/>
  <c r="E713" i="5"/>
  <c r="E715" i="5"/>
  <c r="E717" i="5"/>
  <c r="E720" i="5"/>
  <c r="E722" i="5"/>
  <c r="E724" i="5"/>
  <c r="E727" i="5"/>
  <c r="E730" i="5"/>
  <c r="E732" i="5"/>
  <c r="E734" i="5"/>
  <c r="E736" i="5"/>
  <c r="E738" i="5"/>
  <c r="E740" i="5"/>
  <c r="E742" i="5"/>
  <c r="E744" i="5"/>
  <c r="E746" i="5"/>
  <c r="E748" i="5"/>
  <c r="E750" i="5"/>
  <c r="E752" i="5"/>
  <c r="E754" i="5"/>
  <c r="E757" i="5"/>
  <c r="E758" i="5"/>
  <c r="E760" i="5"/>
  <c r="E762" i="5"/>
  <c r="E764" i="5"/>
  <c r="E766" i="5"/>
  <c r="E768" i="5"/>
  <c r="E770" i="5"/>
  <c r="E772" i="5"/>
  <c r="E774" i="5"/>
  <c r="E776" i="5"/>
  <c r="E778" i="5"/>
  <c r="E780" i="5"/>
  <c r="E782" i="5"/>
  <c r="E784" i="5"/>
  <c r="E786" i="5"/>
  <c r="E788" i="5"/>
  <c r="E790" i="5"/>
  <c r="E792" i="5"/>
  <c r="E794" i="5"/>
  <c r="E796" i="5"/>
  <c r="E798" i="5"/>
  <c r="E800" i="5"/>
  <c r="E802" i="5"/>
  <c r="E804" i="5"/>
  <c r="E806" i="5"/>
  <c r="E808" i="5"/>
  <c r="E810" i="5"/>
  <c r="E812" i="5"/>
  <c r="E814" i="5"/>
  <c r="E816" i="5"/>
  <c r="E818" i="5"/>
  <c r="E820" i="5"/>
  <c r="E823" i="5"/>
  <c r="E822" i="5" s="1"/>
  <c r="E827" i="5"/>
  <c r="E826" i="5" s="1"/>
  <c r="E829" i="5"/>
  <c r="E832" i="5"/>
  <c r="E831" i="5" s="1"/>
  <c r="E834" i="5"/>
  <c r="E837" i="5"/>
  <c r="E840" i="5"/>
  <c r="E844" i="5"/>
  <c r="E847" i="5"/>
  <c r="E846" i="5" s="1"/>
  <c r="E850" i="5"/>
  <c r="E849" i="5" s="1"/>
  <c r="E851" i="5"/>
  <c r="E853" i="5"/>
  <c r="E855" i="5"/>
  <c r="E858" i="5"/>
  <c r="E857" i="5" s="1"/>
  <c r="E859" i="5"/>
  <c r="E862" i="5"/>
  <c r="E861" i="5" s="1"/>
  <c r="E864" i="5"/>
  <c r="E866" i="5"/>
  <c r="E865" i="5" s="1"/>
  <c r="E867" i="5"/>
  <c r="E869" i="5"/>
  <c r="E871" i="5"/>
  <c r="E874" i="5"/>
  <c r="E873" i="5" s="1"/>
  <c r="E876" i="5"/>
  <c r="E878" i="5"/>
  <c r="E880" i="5"/>
  <c r="E882" i="5"/>
  <c r="E884" i="5"/>
  <c r="E886" i="5"/>
  <c r="E888" i="5"/>
  <c r="E890" i="5"/>
  <c r="E892" i="5"/>
  <c r="E893" i="5"/>
  <c r="E895" i="5"/>
  <c r="E897" i="5"/>
  <c r="E899" i="5"/>
  <c r="E901" i="5"/>
  <c r="E903" i="5"/>
  <c r="E906" i="5"/>
  <c r="E905" i="5" s="1"/>
  <c r="E911" i="5"/>
  <c r="E913" i="5"/>
  <c r="E915" i="5"/>
  <c r="E917" i="5"/>
  <c r="E920" i="5"/>
  <c r="E919" i="5" s="1"/>
  <c r="E921" i="5"/>
  <c r="E923" i="5"/>
  <c r="E925" i="5"/>
  <c r="E927" i="5"/>
  <c r="E929" i="5"/>
  <c r="E931" i="5"/>
  <c r="E932" i="5"/>
  <c r="E935" i="5"/>
  <c r="E934" i="5" s="1"/>
  <c r="E937" i="5"/>
  <c r="E938" i="5"/>
  <c r="E940" i="5"/>
  <c r="E910" i="5" l="1"/>
  <c r="E942" i="5"/>
  <c r="F14" i="4"/>
  <c r="F13" i="4" s="1"/>
  <c r="F12" i="4" s="1"/>
  <c r="F11" i="4" s="1"/>
  <c r="F15" i="4"/>
  <c r="F21" i="4"/>
  <c r="F29" i="4"/>
  <c r="F34" i="4"/>
  <c r="F40" i="4"/>
  <c r="F39" i="4" s="1"/>
  <c r="F38" i="4" s="1"/>
  <c r="F41" i="4"/>
  <c r="F58" i="4"/>
  <c r="F61" i="4"/>
  <c r="F64" i="4"/>
  <c r="F80" i="4"/>
  <c r="F81" i="4"/>
  <c r="F82" i="4"/>
  <c r="F83" i="4"/>
  <c r="F87" i="4"/>
  <c r="F88" i="4"/>
  <c r="F89" i="4"/>
  <c r="F90" i="4"/>
  <c r="F92" i="4"/>
  <c r="F93" i="4"/>
  <c r="F94" i="4"/>
  <c r="F95" i="4"/>
  <c r="F124" i="4"/>
  <c r="F125" i="4"/>
  <c r="F128" i="4"/>
  <c r="F127" i="4" s="1"/>
  <c r="F129" i="4"/>
  <c r="F135" i="4"/>
  <c r="F133" i="4" s="1"/>
  <c r="F139" i="4"/>
  <c r="F140" i="4"/>
  <c r="F141" i="4"/>
  <c r="F164" i="4"/>
  <c r="F163" i="4" s="1"/>
  <c r="F165" i="4"/>
  <c r="F166" i="4"/>
  <c r="F167" i="4"/>
  <c r="F170" i="4"/>
  <c r="F171" i="4"/>
  <c r="F172" i="4"/>
  <c r="F173" i="4"/>
  <c r="F169" i="4" s="1"/>
  <c r="F168" i="4" s="1"/>
  <c r="F185" i="4"/>
  <c r="F183" i="4" s="1"/>
  <c r="F175" i="4" s="1"/>
  <c r="F197" i="4"/>
  <c r="F207" i="4"/>
  <c r="F211" i="4"/>
  <c r="F220" i="4"/>
  <c r="F224" i="4"/>
  <c r="F264" i="4"/>
  <c r="F263" i="4" s="1"/>
  <c r="F253" i="4" s="1"/>
  <c r="F276" i="4"/>
  <c r="F363" i="4"/>
  <c r="F362" i="4" s="1"/>
  <c r="F281" i="4" s="1"/>
  <c r="F402" i="4"/>
  <c r="F401" i="4" s="1"/>
  <c r="F373" i="4" s="1"/>
  <c r="F404" i="4"/>
  <c r="F405" i="4"/>
  <c r="F410" i="4"/>
  <c r="F411" i="4"/>
  <c r="F414" i="4"/>
  <c r="F430" i="4"/>
  <c r="F433" i="4"/>
  <c r="F458" i="4"/>
  <c r="F457" i="4" s="1"/>
  <c r="F456" i="4" s="1"/>
  <c r="F467" i="4"/>
  <c r="F466" i="4" s="1"/>
  <c r="F465" i="4" s="1"/>
  <c r="F484" i="4"/>
  <c r="F487" i="4"/>
  <c r="F498" i="4"/>
  <c r="F497" i="4" s="1"/>
  <c r="F502" i="4"/>
  <c r="F501" i="4" s="1"/>
  <c r="F506" i="4"/>
  <c r="F505" i="4" s="1"/>
  <c r="F508" i="4"/>
  <c r="F510" i="4"/>
  <c r="F509" i="4" s="1"/>
  <c r="F511" i="4"/>
  <c r="F524" i="4"/>
  <c r="F529" i="4"/>
  <c r="F530" i="4"/>
  <c r="F534" i="4"/>
  <c r="F533" i="4" s="1"/>
  <c r="F535" i="4"/>
  <c r="F541" i="4"/>
  <c r="F540" i="4" s="1"/>
  <c r="F556" i="4"/>
  <c r="F562" i="4"/>
  <c r="F573" i="4"/>
  <c r="F571" i="4" s="1"/>
  <c r="F575" i="4"/>
  <c r="F581" i="4"/>
  <c r="F580" i="4" s="1"/>
  <c r="F582" i="4"/>
  <c r="F602" i="4"/>
  <c r="F601" i="4" s="1"/>
  <c r="F583" i="4" s="1"/>
  <c r="F613" i="4"/>
  <c r="F614" i="4"/>
  <c r="F635" i="4"/>
  <c r="F634" i="4" s="1"/>
  <c r="F615" i="4" s="1"/>
  <c r="F649" i="4"/>
  <c r="F648" i="4" s="1"/>
  <c r="F709" i="4"/>
  <c r="F676" i="4" s="1"/>
  <c r="F710" i="4"/>
  <c r="F725" i="4"/>
  <c r="F728" i="4"/>
  <c r="F739" i="4"/>
  <c r="F784" i="4"/>
  <c r="F831" i="4"/>
  <c r="F835" i="4"/>
  <c r="F842" i="4"/>
  <c r="F847" i="4"/>
  <c r="F854" i="4"/>
  <c r="F867" i="4"/>
  <c r="F882" i="4"/>
  <c r="F881" i="4" s="1"/>
  <c r="F872" i="4" s="1"/>
  <c r="F893" i="4"/>
  <c r="F897" i="4"/>
  <c r="F933" i="4"/>
  <c r="F936" i="4"/>
  <c r="F949" i="4"/>
  <c r="F896" i="4" s="1"/>
  <c r="F954" i="4"/>
  <c r="F970" i="4"/>
  <c r="F973" i="4"/>
  <c r="F976" i="4"/>
  <c r="F494" i="4" l="1"/>
  <c r="F528" i="4"/>
  <c r="F527" i="4" s="1"/>
  <c r="F67" i="4"/>
  <c r="F37" i="4" s="1"/>
  <c r="F983" i="4" s="1"/>
  <c r="F566" i="4"/>
  <c r="F565" i="4" s="1"/>
  <c r="E12" i="3"/>
  <c r="E13" i="3"/>
  <c r="E14" i="3"/>
  <c r="E15" i="3"/>
  <c r="E16" i="3"/>
  <c r="E17" i="3"/>
  <c r="E18" i="3"/>
  <c r="E19" i="3"/>
  <c r="E20" i="3"/>
  <c r="E21" i="3"/>
  <c r="E22" i="3"/>
  <c r="E23" i="3"/>
  <c r="E24" i="3"/>
  <c r="E25" i="3"/>
  <c r="E26" i="3"/>
  <c r="E27" i="3"/>
  <c r="E28" i="3"/>
  <c r="E29" i="3"/>
  <c r="E32" i="3"/>
  <c r="E33" i="3"/>
  <c r="E34" i="3"/>
  <c r="E35" i="3"/>
  <c r="E36" i="3"/>
  <c r="E37" i="3"/>
  <c r="E38" i="3"/>
  <c r="E39" i="3"/>
  <c r="E40" i="3"/>
  <c r="E41" i="3"/>
  <c r="E42" i="3"/>
  <c r="E43" i="3"/>
  <c r="E44" i="3"/>
  <c r="E45" i="3"/>
  <c r="E46" i="3"/>
  <c r="E47" i="3"/>
  <c r="E48" i="3"/>
  <c r="E49" i="3"/>
  <c r="E50" i="3"/>
  <c r="E51" i="3"/>
  <c r="E52" i="3"/>
  <c r="E53" i="3"/>
  <c r="E54" i="3"/>
  <c r="E55" i="3"/>
  <c r="C56" i="3"/>
  <c r="D56" i="3"/>
  <c r="E56" i="3" s="1"/>
  <c r="E57" i="3"/>
  <c r="E58" i="3"/>
  <c r="E60" i="3"/>
  <c r="E61" i="3"/>
  <c r="E62" i="3"/>
  <c r="E63" i="3"/>
  <c r="E64" i="3"/>
  <c r="E65" i="3"/>
  <c r="E66" i="3"/>
  <c r="E67" i="3"/>
  <c r="E68" i="3"/>
  <c r="E69" i="3"/>
  <c r="E70" i="3"/>
  <c r="E71" i="3"/>
  <c r="E72" i="3"/>
  <c r="E73" i="3"/>
  <c r="E74" i="3"/>
  <c r="E75" i="3"/>
  <c r="E76" i="3"/>
  <c r="E77" i="3"/>
  <c r="E78" i="3"/>
  <c r="E79" i="3"/>
  <c r="E80" i="3"/>
  <c r="E81" i="3"/>
  <c r="E83" i="3"/>
  <c r="E84" i="3"/>
  <c r="E85" i="3"/>
  <c r="E86" i="3"/>
  <c r="E87" i="3"/>
  <c r="E88" i="3"/>
  <c r="E89" i="3"/>
  <c r="E90" i="3"/>
  <c r="D91" i="3"/>
  <c r="E91" i="3" s="1"/>
  <c r="E93" i="3"/>
  <c r="E94" i="3"/>
  <c r="E95" i="3"/>
  <c r="E96" i="3"/>
  <c r="E97" i="3"/>
  <c r="E98" i="3"/>
  <c r="E99" i="3"/>
  <c r="E100" i="3"/>
  <c r="E101" i="3"/>
  <c r="E102" i="3"/>
  <c r="E103" i="3"/>
  <c r="E104" i="3"/>
  <c r="E105" i="3"/>
  <c r="E106" i="3"/>
  <c r="E107" i="3"/>
  <c r="E108" i="3"/>
  <c r="E109" i="3"/>
  <c r="E111" i="3"/>
  <c r="E112" i="3"/>
  <c r="E113" i="3"/>
  <c r="E114" i="3"/>
  <c r="E115" i="3"/>
  <c r="E116" i="3"/>
  <c r="E117" i="3"/>
  <c r="E118" i="3"/>
  <c r="E119" i="3"/>
  <c r="E120" i="3"/>
  <c r="E121" i="3"/>
  <c r="E122" i="3"/>
  <c r="E125" i="3"/>
  <c r="E11" i="2" l="1"/>
  <c r="E13" i="2"/>
  <c r="E14" i="2"/>
  <c r="E15" i="2"/>
  <c r="E16" i="2"/>
  <c r="E17" i="2"/>
  <c r="E18" i="2"/>
  <c r="E19" i="2"/>
  <c r="E20" i="2"/>
  <c r="E21" i="2"/>
  <c r="E22" i="2"/>
  <c r="E25" i="2"/>
  <c r="E26" i="2"/>
  <c r="E27" i="2"/>
  <c r="E28" i="2"/>
  <c r="E29" i="2"/>
  <c r="E30" i="2"/>
  <c r="E31" i="2"/>
  <c r="E32" i="2"/>
  <c r="E33" i="2"/>
  <c r="E34" i="2"/>
  <c r="E35" i="2"/>
  <c r="E36" i="2"/>
  <c r="E37" i="2"/>
  <c r="E38" i="2"/>
  <c r="E39" i="2"/>
  <c r="E40" i="2"/>
  <c r="E41" i="2"/>
  <c r="E42" i="2"/>
  <c r="E44" i="2"/>
  <c r="E45" i="2"/>
  <c r="E46" i="2"/>
  <c r="E47" i="2"/>
  <c r="E48" i="2"/>
  <c r="E51" i="2"/>
  <c r="E52" i="2"/>
  <c r="E53" i="2"/>
  <c r="E54" i="2"/>
  <c r="E55" i="2"/>
  <c r="E56" i="2"/>
  <c r="E57" i="2"/>
  <c r="E58" i="2"/>
  <c r="E59" i="2"/>
  <c r="E60" i="2"/>
  <c r="E61" i="2"/>
  <c r="E64" i="2"/>
  <c r="E65" i="2"/>
  <c r="E66" i="2"/>
  <c r="E67" i="2"/>
  <c r="E68" i="2"/>
  <c r="E69" i="2"/>
  <c r="E70" i="2"/>
  <c r="E71" i="2"/>
  <c r="E72" i="2"/>
  <c r="E73" i="2"/>
  <c r="E74" i="2"/>
  <c r="E75" i="2"/>
  <c r="E76" i="2"/>
  <c r="E77" i="2"/>
  <c r="E78" i="2"/>
  <c r="E79" i="2"/>
  <c r="E80" i="2"/>
  <c r="E81" i="2"/>
  <c r="E82" i="2"/>
  <c r="E83"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80" i="2"/>
  <c r="E181" i="2"/>
  <c r="E182" i="2"/>
  <c r="E183" i="2"/>
  <c r="E184" i="2"/>
  <c r="E185" i="2"/>
  <c r="E186" i="2"/>
  <c r="E187" i="2"/>
  <c r="E188" i="2"/>
  <c r="E189" i="2"/>
  <c r="E192" i="2"/>
  <c r="E12" i="2"/>
</calcChain>
</file>

<file path=xl/sharedStrings.xml><?xml version="1.0" encoding="utf-8"?>
<sst xmlns="http://schemas.openxmlformats.org/spreadsheetml/2006/main" count="9433" uniqueCount="1719">
  <si>
    <t>Единица измерения: руб.</t>
  </si>
  <si>
    <t>Наименование показателя</t>
  </si>
  <si>
    <t>00100000000000000000</t>
  </si>
  <si>
    <t>00120000000000000000</t>
  </si>
  <si>
    <t>00120200000000000000</t>
  </si>
  <si>
    <t>00120220000000000000</t>
  </si>
  <si>
    <t>00120229999140000150</t>
  </si>
  <si>
    <t>00200000000000000000</t>
  </si>
  <si>
    <t>00210000000000000000</t>
  </si>
  <si>
    <t>00211100000000000000</t>
  </si>
  <si>
    <t>00211105034140000120</t>
  </si>
  <si>
    <t>00211300000000000000</t>
  </si>
  <si>
    <t>00211301994140000130</t>
  </si>
  <si>
    <t>00211302994140000130</t>
  </si>
  <si>
    <t>00211400000000000000</t>
  </si>
  <si>
    <t>00211402043140000440</t>
  </si>
  <si>
    <t>00211600000000000000</t>
  </si>
  <si>
    <t>00211601194010000140</t>
  </si>
  <si>
    <t>00211607010140000140</t>
  </si>
  <si>
    <t>00211610032140000140</t>
  </si>
  <si>
    <t>00211610123010000140</t>
  </si>
  <si>
    <t>00211611064010000140</t>
  </si>
  <si>
    <t>00211700000000000000</t>
  </si>
  <si>
    <t>00211715020140000150</t>
  </si>
  <si>
    <t>00220000000000000000</t>
  </si>
  <si>
    <t>00220200000000000000</t>
  </si>
  <si>
    <t>00220220000000000000</t>
  </si>
  <si>
    <t>00220220077140000150</t>
  </si>
  <si>
    <t>00220220216140000150</t>
  </si>
  <si>
    <t>00220225750140000150</t>
  </si>
  <si>
    <t>00220229999140000150</t>
  </si>
  <si>
    <t>00220230000000000000</t>
  </si>
  <si>
    <t>00220230024140000150</t>
  </si>
  <si>
    <t>00220230027140000150</t>
  </si>
  <si>
    <t>00220235120140000150</t>
  </si>
  <si>
    <t>00220235930140000150</t>
  </si>
  <si>
    <t>00220240000000000000</t>
  </si>
  <si>
    <t>00220249999140000150</t>
  </si>
  <si>
    <t>00220700000000000000</t>
  </si>
  <si>
    <t>00220704050147000150</t>
  </si>
  <si>
    <t>00221900000000000000</t>
  </si>
  <si>
    <t>00221960010140000150</t>
  </si>
  <si>
    <t>00300000000000000000</t>
  </si>
  <si>
    <t>00310000000000000000</t>
  </si>
  <si>
    <t>00311300000000000000</t>
  </si>
  <si>
    <t>00311302994140000130</t>
  </si>
  <si>
    <t>00320000000000000000</t>
  </si>
  <si>
    <t>00320200000000000000</t>
  </si>
  <si>
    <t>00320240000000000000</t>
  </si>
  <si>
    <t>00320249999140000150</t>
  </si>
  <si>
    <t>00321800000000000000</t>
  </si>
  <si>
    <t>00321804010140000150</t>
  </si>
  <si>
    <t>00321804020140000150</t>
  </si>
  <si>
    <t>00321900000000000000</t>
  </si>
  <si>
    <t>00321960010140000150</t>
  </si>
  <si>
    <t>01500000000000000000</t>
  </si>
  <si>
    <t>01510000000000000000</t>
  </si>
  <si>
    <t>01511300000000000000</t>
  </si>
  <si>
    <t>01511302994140000130</t>
  </si>
  <si>
    <t>01520000000000000000</t>
  </si>
  <si>
    <t>01520200000000000000</t>
  </si>
  <si>
    <t>01520220000000000000</t>
  </si>
  <si>
    <t>01520225304140000150</t>
  </si>
  <si>
    <t>01520225519140000150</t>
  </si>
  <si>
    <t>01520225750140000150</t>
  </si>
  <si>
    <t>01520229999140000150</t>
  </si>
  <si>
    <t>01520230000000000000</t>
  </si>
  <si>
    <t>01520230024140000150</t>
  </si>
  <si>
    <t>01520230029140000150</t>
  </si>
  <si>
    <t>01520239998140000150</t>
  </si>
  <si>
    <t>01520240000000000000</t>
  </si>
  <si>
    <t>01520245050140000150</t>
  </si>
  <si>
    <t>01520245179140000150</t>
  </si>
  <si>
    <t>01520245303140000150</t>
  </si>
  <si>
    <t>01520249999140000150</t>
  </si>
  <si>
    <t>01521800000000000000</t>
  </si>
  <si>
    <t>01521804010140000150</t>
  </si>
  <si>
    <t>01521804020140000150</t>
  </si>
  <si>
    <t>01521900000000000000</t>
  </si>
  <si>
    <t>01521960010140000150</t>
  </si>
  <si>
    <t>04800000000000000000</t>
  </si>
  <si>
    <t>04810000000000000000</t>
  </si>
  <si>
    <t>04811200000000000000</t>
  </si>
  <si>
    <t>04811201010010000120</t>
  </si>
  <si>
    <t>04811201030010000120</t>
  </si>
  <si>
    <t>04811201041010000120</t>
  </si>
  <si>
    <t>18200000000000000000</t>
  </si>
  <si>
    <t>18210000000000000000</t>
  </si>
  <si>
    <t>18210100000000000000</t>
  </si>
  <si>
    <t>18210102010010000110</t>
  </si>
  <si>
    <t>18210102020010000110</t>
  </si>
  <si>
    <t>18210102030010000110</t>
  </si>
  <si>
    <t>18210102040010000110</t>
  </si>
  <si>
    <t>18210102080010000110</t>
  </si>
  <si>
    <t>18210102130010000110</t>
  </si>
  <si>
    <t>18210102140010000110</t>
  </si>
  <si>
    <t>18210300000000000000</t>
  </si>
  <si>
    <t>18210302231010000110</t>
  </si>
  <si>
    <t>18210302241010000110</t>
  </si>
  <si>
    <t>18210302251010000110</t>
  </si>
  <si>
    <t>18210302261010000110</t>
  </si>
  <si>
    <t>18210500000000000000</t>
  </si>
  <si>
    <t>18210501011010000110</t>
  </si>
  <si>
    <t>18210501021010000110</t>
  </si>
  <si>
    <t>18210504060020000110</t>
  </si>
  <si>
    <t>18210600000000000000</t>
  </si>
  <si>
    <t>18210601020140000110</t>
  </si>
  <si>
    <t>18210606032140000110</t>
  </si>
  <si>
    <t>18210606042140000110</t>
  </si>
  <si>
    <t>18210800000000000000</t>
  </si>
  <si>
    <t>18210803010010000110</t>
  </si>
  <si>
    <t>81100000000000000000</t>
  </si>
  <si>
    <t>81110000000000000000</t>
  </si>
  <si>
    <t>81111600000000000000</t>
  </si>
  <si>
    <t>81111611050010000140</t>
  </si>
  <si>
    <t>82100000000000000000</t>
  </si>
  <si>
    <t>82110000000000000000</t>
  </si>
  <si>
    <t>82111600000000000000</t>
  </si>
  <si>
    <t>82111601063010009140</t>
  </si>
  <si>
    <t>82111601063010091140</t>
  </si>
  <si>
    <t>82111601063010101140</t>
  </si>
  <si>
    <t>82111601073010017140</t>
  </si>
  <si>
    <t>82111601073010019140</t>
  </si>
  <si>
    <t>82111601073010027140</t>
  </si>
  <si>
    <t>82111601083010037140</t>
  </si>
  <si>
    <t>82111601153010005140</t>
  </si>
  <si>
    <t>82111601153010006140</t>
  </si>
  <si>
    <t>82111601153019000140</t>
  </si>
  <si>
    <t>82111601173010007140</t>
  </si>
  <si>
    <t>82111601173010008140</t>
  </si>
  <si>
    <t>82111601173019000140</t>
  </si>
  <si>
    <t>82111601193010005140</t>
  </si>
  <si>
    <t>82111601193010020140</t>
  </si>
  <si>
    <t>82111601193019000140</t>
  </si>
  <si>
    <t>82111601203010007140</t>
  </si>
  <si>
    <t>82111601203019000140</t>
  </si>
  <si>
    <t>83200000000000000000</t>
  </si>
  <si>
    <t>83210000000000000000</t>
  </si>
  <si>
    <t>83211600000000000000</t>
  </si>
  <si>
    <t>83211601053010035140</t>
  </si>
  <si>
    <t>83211601063010101140</t>
  </si>
  <si>
    <t>83211601063019000140</t>
  </si>
  <si>
    <t>83211601073010027140</t>
  </si>
  <si>
    <t>83211601203019000140</t>
  </si>
  <si>
    <t>90200000000000000000</t>
  </si>
  <si>
    <t>90210000000000000000</t>
  </si>
  <si>
    <t>90210800000000000000</t>
  </si>
  <si>
    <t>90210807150011000110</t>
  </si>
  <si>
    <t>90211100000000000000</t>
  </si>
  <si>
    <t>90211105012140000120</t>
  </si>
  <si>
    <t>90211105024140000120</t>
  </si>
  <si>
    <t>90211105074140000120</t>
  </si>
  <si>
    <t>90211105312140000120</t>
  </si>
  <si>
    <t>90211107014140000120</t>
  </si>
  <si>
    <t>90211109044140000120</t>
  </si>
  <si>
    <t>90211109080140000120</t>
  </si>
  <si>
    <t>90211300000000000000</t>
  </si>
  <si>
    <t>90211302994140000130</t>
  </si>
  <si>
    <t>90211400000000000000</t>
  </si>
  <si>
    <t>90211402043140000410</t>
  </si>
  <si>
    <t>90211406012140000430</t>
  </si>
  <si>
    <t>90211600000000000000</t>
  </si>
  <si>
    <t>90211607090140000140</t>
  </si>
  <si>
    <t>90211700000000000000</t>
  </si>
  <si>
    <t>90211701040140000180</t>
  </si>
  <si>
    <t>90220000000000000000</t>
  </si>
  <si>
    <t>90220200000000000000</t>
  </si>
  <si>
    <t>90220220000000000000</t>
  </si>
  <si>
    <t>90220225497140000150</t>
  </si>
  <si>
    <t>90220225511140000150</t>
  </si>
  <si>
    <t>90220230000000000000</t>
  </si>
  <si>
    <t>90220230024140000150</t>
  </si>
  <si>
    <t>90220240000000000000</t>
  </si>
  <si>
    <t>90220249999140000150</t>
  </si>
  <si>
    <t>90220700000000000000</t>
  </si>
  <si>
    <t>90220704050147000150</t>
  </si>
  <si>
    <t>ИТОГО ДОХОДОВ</t>
  </si>
  <si>
    <t>Код классификации доходов бюджетов</t>
  </si>
  <si>
    <t>Утверждено решением о бюджете</t>
  </si>
  <si>
    <t>Исполнение за год</t>
  </si>
  <si>
    <t>Процент исполнения</t>
  </si>
  <si>
    <t>Субсидии бюджетам бюджетной системы Российской Федерации (межбюджетные субсидии)</t>
  </si>
  <si>
    <t>БЕЗВОЗМЕЗДНЫЕ ПОСТУПЛЕНИЯ ОТ ДРУГИХ БЮДЖЕТОВ БЮДЖЕТНОЙ СИСТЕМЫ РОССИЙСКОЙ ФЕДЕРАЦИИ</t>
  </si>
  <si>
    <t>БЕЗВОЗМЕЗДНЫЕ ПОСТУПЛЕНИЯ</t>
  </si>
  <si>
    <t>Совет депутатов муниципального округа город Кировск с подведомственной территорией Мурманской области</t>
  </si>
  <si>
    <t>Показатели доходов местного бюджета по кодам классификации доходов бюджетов за 2024 год</t>
  </si>
  <si>
    <t>Приложение № 1</t>
  </si>
  <si>
    <t>к решению Совета депутатов муниципального округа город Кировск</t>
  </si>
  <si>
    <t>с подведомственной территорией Мурманской области</t>
  </si>
  <si>
    <t>Прочие субсидии бюджетам муниципальных округов</t>
  </si>
  <si>
    <t>НАЛОГОВЫЕ И НЕНАЛОГОВЫЕ ДОХОДЫ</t>
  </si>
  <si>
    <t>ДОХОДЫ ОТ ИСПОЛЬЗОВАНИЯ ИМУЩЕСТВА, НАХОДЯЩЕГОСЯ В ГОСУДАРСТВЕННОЙ И МУНИЦИПАЛЬНОЙ СОБСТВЕННОСТИ</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</si>
  <si>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</si>
  <si>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ДОХОДЫ ОТ ОКАЗАНИЯ ПЛАТНЫХ УСЛУГ И КОМПЕНСАЦИИ ЗАТРАТ ГОСУДАРСТВА</t>
  </si>
  <si>
    <t>Прочие доходы от оказания платных услуг (работ) получателями средств бюджетов муниципальных округов</t>
  </si>
  <si>
    <t>Администрация муниципального округа город Кировск с подведомственной территорией Мурманской области</t>
  </si>
  <si>
    <t>Прочие доходы от компенсации затрат бюджетов муниципальных округов</t>
  </si>
  <si>
    <t>ДОХОДЫ ОТ ПРОДАЖИ МАТЕРИАЛЬНЫХ И НЕМАТЕРИАЛЬНЫХ АКТИВОВ</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</si>
  <si>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</si>
  <si>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t>
  </si>
  <si>
    <t>0,00</t>
  </si>
  <si>
    <t>ШТРАФЫ, САНКЦИИ, ВОЗМЕЩЕНИЕ УЩЕРБА</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</si>
  <si>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</si>
  <si>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</si>
  <si>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</si>
  <si>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</si>
  <si>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 причиняемого автомобильным дорогам местного значения тяжеловесными транспортными средствами</t>
  </si>
  <si>
    <t>ПРОЧИЕ НЕНАЛОГОВЫЕ ДОХОДЫ</t>
  </si>
  <si>
    <t>Инициативные платежи, зачисляемые в бюджеты муниципальных округов</t>
  </si>
  <si>
    <t>Субсидии бюджетам муниципальных округов на софинансирование капитальных вложений в объекты муниципальной собственности</t>
  </si>
  <si>
    <t>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</si>
  <si>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Субсидии бюджетам муниципальных округов на реализацию мероприятий по модернизации школьных систем образования</t>
  </si>
  <si>
    <t>Субвенции бюджетам бюджетной системы Российской Федерации</t>
  </si>
  <si>
    <t>Субвенции бюджетам муниципальных округов на выполнение передаваемых полномочий субъектов Российской Федерации</t>
  </si>
  <si>
    <t>Субвенции бюджетам муниципальных округов на содержание ребенка в семье опекуна и приемной семье, а также вознаграждение, причитающееся приемному родителю</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</si>
  <si>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</si>
  <si>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округов на государственную регистрацию актов гражданского состояния</t>
  </si>
  <si>
    <t>Иные межбюджетные трансферты</t>
  </si>
  <si>
    <t>Прочие межбюджетные трансферты, передаваемые бюджетам муниципальных округов</t>
  </si>
  <si>
    <t>ПРОЧИЕ БЕЗВОЗМЕЗДНЫЕ ПОСТУПЛЕНИЯ</t>
  </si>
  <si>
    <t>Прочие безвозмездные поступления в бюджеты муниципальных округов (реализация мероприятий в рамках заключенных соглашений)</t>
  </si>
  <si>
    <t>ВОЗВРАТ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</si>
  <si>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</si>
  <si>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</si>
  <si>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муниципальных округов от возврата бюджетными учреждениями остатков субсидий прошлых лет</t>
  </si>
  <si>
    <t>Доходы бюджетов муниципальных округов от возврата автономными учреждениями остатков субсидий прошлых лет</t>
  </si>
  <si>
    <t>Комитет образования, культуры и спорта администрации муниципального округа город Кировск с подведомственной территорией Мурманской области</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</si>
  <si>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</si>
  <si>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округов на поддержку отрасли культуры</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</si>
  <si>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</si>
  <si>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Единая субвенция бюджетам муниципальных округов</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</si>
  <si>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</si>
  <si>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</si>
  <si>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</si>
  <si>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ПЛАТЕЖИ ПРИ ПОЛЬЗОВАНИИ ПРИРОДНЫМИ РЕСУРСАМИ</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</si>
  <si>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</si>
  <si>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</si>
  <si>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t>
  </si>
  <si>
    <t>Управление Федеральной налоговой службы по Мурманской области</t>
  </si>
  <si>
    <t>Балтийско-Арктическое межрегиональное управление Федеральной службы по надзору в сфере природопользования</t>
  </si>
  <si>
    <t>НАЛОГИ НА ПРИБЫЛЬ, ДОХОДЫ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</si>
  <si>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</si>
  <si>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</si>
  <si>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</si>
  <si>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</si>
  <si>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</si>
  <si>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</si>
  <si>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</si>
  <si>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НАЛОГИ НА ТОВАРЫ (РАБОТЫ, УСЛУГИ), РЕАЛИЗУЕМЫЕ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</si>
  <si>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</si>
  <si>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</si>
  <si>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</si>
  <si>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</si>
  <si>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СОВОКУПНЫЙ ДОХОД</t>
  </si>
  <si>
    <t>Налог, взимаемый в связи с применением патентной системы налогообложения, зачисляемый в бюджеты муниципальных округов</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</si>
  <si>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</si>
  <si>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</si>
  <si>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</si>
  <si>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НАЛОГИ НА ИМУЩЕСТВО</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</si>
  <si>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</si>
  <si>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Земельный налог с физических лиц, обладающих земельным участком, расположенным в границах муниципальных округов</t>
  </si>
  <si>
    <t>Земельный налог с организаций, обладающих земельным участком, расположенным в границах муниципальных округов</t>
  </si>
  <si>
    <t>ГОСУДАРСТВЕННАЯ ПОШЛИНА</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</si>
  <si>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</si>
  <si>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</si>
  <si>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</si>
  <si>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</si>
  <si>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</si>
  <si>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</si>
  <si>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</si>
  <si>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</si>
  <si>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</si>
  <si>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</si>
  <si>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</si>
  <si>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</si>
  <si>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</si>
  <si>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</si>
  <si>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</si>
  <si>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</si>
  <si>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</si>
  <si>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</si>
  <si>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</si>
  <si>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Министерство региональной безопасности Мурманской области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</si>
  <si>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</si>
  <si>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</si>
  <si>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Комитет по управлению муниципальной собственностью администрации города Кировска</t>
  </si>
  <si>
    <t>18210502020020000110</t>
  </si>
  <si>
    <t>18210502010020000110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</si>
  <si>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</si>
  <si>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</si>
  <si>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</si>
  <si>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Доходы от сдачи в аренду имущества, составляющего казну муниципальных округов (за исключением земельных участков)</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</si>
  <si>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</si>
  <si>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</si>
  <si>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</si>
  <si>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</si>
  <si>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</si>
  <si>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</si>
  <si>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</si>
  <si>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Невыясненные поступления, зачисляемые в бюджеты муниципальных округов</t>
  </si>
  <si>
    <t>Субсидии бюджетам муниципальных округов на реализацию мероприятий по обеспечению жильем молодых семей</t>
  </si>
  <si>
    <t>Субсидии бюджетам муниципальных округов на проведение комплексных кадастровых работ</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</si>
  <si>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</si>
  <si>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Министерство юстиции Мурманской области</t>
  </si>
  <si>
    <t>Управление финансов администрации муниципального округа город Кировск с подведомственной территорией Мурманской области</t>
  </si>
  <si>
    <t>Министерство природных ресурсов, экологии и рыбного хозяйства Мурманской области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</si>
  <si>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</si>
  <si>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</si>
  <si>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</si>
  <si>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Единый налог на вмененный доход для отдельных видов деятельности (за налоговые периоды, истекшие до 1 января 2011 года)</t>
  </si>
  <si>
    <t>Налог на доходы физических лиц</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</si>
  <si>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</si>
  <si>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t>
  </si>
  <si>
    <t>от 19.06.2025 № 33</t>
  </si>
  <si>
    <t>00021960010140000150</t>
  </si>
  <si>
    <t>00021900000000000000</t>
  </si>
  <si>
    <t>00021804020140000150</t>
  </si>
  <si>
    <t>00021804010140000150</t>
  </si>
  <si>
    <t>00021800000000000000</t>
  </si>
  <si>
    <t>00020700000000000000</t>
  </si>
  <si>
    <t>00020249999140000150</t>
  </si>
  <si>
    <t>00020245303140000150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</si>
  <si>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</si>
  <si>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00020245179140000150</t>
  </si>
  <si>
    <t>00020245050140000150</t>
  </si>
  <si>
    <t>00020240000000000150</t>
  </si>
  <si>
    <t>00020239998140000150</t>
  </si>
  <si>
    <t>00020235930140000150</t>
  </si>
  <si>
    <t>00020235120140000150</t>
  </si>
  <si>
    <t>00020235082140000150</t>
  </si>
  <si>
    <t>Субвенции бюджетам муниципальных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</si>
  <si>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00020230029140000150</t>
  </si>
  <si>
    <t>00020230027140000150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</si>
  <si>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</si>
  <si>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00020230024140000150</t>
  </si>
  <si>
    <t>00020230000000000150</t>
  </si>
  <si>
    <t>00020229999140000150</t>
  </si>
  <si>
    <t>00020225750140000150</t>
  </si>
  <si>
    <t>00020225519140000150</t>
  </si>
  <si>
    <t>00020225511140000150</t>
  </si>
  <si>
    <t>00020225497140000150</t>
  </si>
  <si>
    <t>00020225304140000150</t>
  </si>
  <si>
    <t>00020220216140000150</t>
  </si>
  <si>
    <t>00020220077140000150</t>
  </si>
  <si>
    <t>00020220000000000150</t>
  </si>
  <si>
    <t>00020200000000000000</t>
  </si>
  <si>
    <t>00020000000000000000</t>
  </si>
  <si>
    <t>00011715020140000150</t>
  </si>
  <si>
    <t>00011701040140000180</t>
  </si>
  <si>
    <t>00011700000000000000</t>
  </si>
  <si>
    <t>00011611064010000140</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</si>
  <si>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</si>
  <si>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</si>
  <si>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00011610123010000140</t>
  </si>
  <si>
    <t>00011610032140000140</t>
  </si>
  <si>
    <t>00011607090140000140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</si>
  <si>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</si>
  <si>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00011607010140000140</t>
  </si>
  <si>
    <t>00011601203019000140</t>
  </si>
  <si>
    <t>00011601203010007140</t>
  </si>
  <si>
    <t>00011601203010004140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</si>
  <si>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</si>
  <si>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00011601194010000140</t>
  </si>
  <si>
    <t>00011601193019000140</t>
  </si>
  <si>
    <t>00011601193010020140</t>
  </si>
  <si>
    <t>00011601193010005140</t>
  </si>
  <si>
    <t>00011601173019000140</t>
  </si>
  <si>
    <t>00011601173010008140</t>
  </si>
  <si>
    <t>00011601173010007140</t>
  </si>
  <si>
    <t>00011601153019000140</t>
  </si>
  <si>
    <t>00011601153010006140</t>
  </si>
  <si>
    <t>00011601153010005140</t>
  </si>
  <si>
    <t>00011601113010017140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</si>
  <si>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</si>
  <si>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00011601083010037140</t>
  </si>
  <si>
    <t>00011601073010027140</t>
  </si>
  <si>
    <t>00011601073010019140</t>
  </si>
  <si>
    <t>00011601073010017140</t>
  </si>
  <si>
    <t>00011601063019000140</t>
  </si>
  <si>
    <t>00011601063010101140</t>
  </si>
  <si>
    <t>00011601063010091140</t>
  </si>
  <si>
    <t>00011601063010009140</t>
  </si>
  <si>
    <t>00011601053010351140</t>
  </si>
  <si>
    <t>00011601053010035140</t>
  </si>
  <si>
    <t>00011600000000000000</t>
  </si>
  <si>
    <t>00011402043140000440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</si>
  <si>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</si>
  <si>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00011406012140000430</t>
  </si>
  <si>
    <t>00011402043140000410</t>
  </si>
  <si>
    <t>00011400000000000000</t>
  </si>
  <si>
    <t>00011302994140000130</t>
  </si>
  <si>
    <t>00011301994140000130</t>
  </si>
  <si>
    <t>00011300000000000000</t>
  </si>
  <si>
    <t>00011201041010000120</t>
  </si>
  <si>
    <t>00011201030010000120</t>
  </si>
  <si>
    <t>00011201010010000120</t>
  </si>
  <si>
    <t>00011200000000000000</t>
  </si>
  <si>
    <t>00011109080140000120</t>
  </si>
  <si>
    <t>00011109044140000120</t>
  </si>
  <si>
    <t>00011107014140000120</t>
  </si>
  <si>
    <t>00011105312140000120</t>
  </si>
  <si>
    <t>00011105074140000120</t>
  </si>
  <si>
    <t>00011105034140000120</t>
  </si>
  <si>
    <t>00011105024140000120</t>
  </si>
  <si>
    <t>00011105012140000120</t>
  </si>
  <si>
    <t>00011100000000000000</t>
  </si>
  <si>
    <t>00010807150011000110</t>
  </si>
  <si>
    <t>00010803010010000110</t>
  </si>
  <si>
    <t>00010800000000000000</t>
  </si>
  <si>
    <t>00010606042140000110</t>
  </si>
  <si>
    <t>00010606032140000110</t>
  </si>
  <si>
    <t>00010601020140000110</t>
  </si>
  <si>
    <t>00010600000000000000</t>
  </si>
  <si>
    <t>00010504060020000110</t>
  </si>
  <si>
    <t>00010502020020000110</t>
  </si>
  <si>
    <t>00010502010020000110</t>
  </si>
  <si>
    <t>00010501021010000110</t>
  </si>
  <si>
    <t>00010501011010000110</t>
  </si>
  <si>
    <t>00010500000000000000</t>
  </si>
  <si>
    <t>00010302261010000110</t>
  </si>
  <si>
    <t>00010302251010000110</t>
  </si>
  <si>
    <t>00010302241010000110</t>
  </si>
  <si>
    <t>00010302231010000110</t>
  </si>
  <si>
    <t>00010300000000000000</t>
  </si>
  <si>
    <t>00010102140010000110</t>
  </si>
  <si>
    <t>00010102130010000110</t>
  </si>
  <si>
    <t>00010102080010000110</t>
  </si>
  <si>
    <t>00010102040010000110</t>
  </si>
  <si>
    <t>00010102030010000110</t>
  </si>
  <si>
    <t>00010102020010000110</t>
  </si>
  <si>
    <t>00010102010010000110</t>
  </si>
  <si>
    <t>00010102000010000110</t>
  </si>
  <si>
    <t>00010100000000000000</t>
  </si>
  <si>
    <t>00010000000000000000</t>
  </si>
  <si>
    <t>Показатели доходов местного бюджета по кодам видов доходов и кодам подвидов доходов, 
относящихся к доходам бюджета, за 2024 год</t>
  </si>
  <si>
    <t>Приложение № 2</t>
  </si>
  <si>
    <t>ВСЕГО РАСХОДОВ:</t>
  </si>
  <si>
    <t>322</t>
  </si>
  <si>
    <t>12102L4970</t>
  </si>
  <si>
    <t>1004</t>
  </si>
  <si>
    <t>902</t>
  </si>
  <si>
    <t xml:space="preserve">          Субсидии гражданам на приобретение жилья</t>
  </si>
  <si>
    <t>000</t>
  </si>
  <si>
    <t xml:space="preserve">        Реализация мероприятий по обеспечению жильем молодых семей</t>
  </si>
  <si>
    <t>1210280120</t>
  </si>
  <si>
    <t xml:space="preserve">        Дополнительная социальная выплата многодетным молодым семьям и молодым семьям в случае рождения (усыновления) ребенка</t>
  </si>
  <si>
    <t>412</t>
  </si>
  <si>
    <t>1210175570</t>
  </si>
  <si>
    <t xml:space="preserve">          Бюджетные инвестиции на приобретение объектов недвижимого имущества в государственную (муниципальную) собственность</t>
  </si>
  <si>
    <t xml:space="preserve">        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</si>
  <si>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0000000000</t>
  </si>
  <si>
    <t xml:space="preserve">      Охрана семьи и детства</t>
  </si>
  <si>
    <t>321</t>
  </si>
  <si>
    <t>1240175620</t>
  </si>
  <si>
    <t>1003</t>
  </si>
  <si>
    <t xml:space="preserve">          Пособия, компенсации и иные социальные выплаты гражданам, кроме публичных нормативных обязательств</t>
  </si>
  <si>
    <t xml:space="preserve">        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</si>
  <si>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      Социальное обеспечение населения</t>
  </si>
  <si>
    <t>244</t>
  </si>
  <si>
    <t>0110229540</t>
  </si>
  <si>
    <t>0505</t>
  </si>
  <si>
    <t xml:space="preserve">          Прочая закупка товаров, работ и услуг</t>
  </si>
  <si>
    <t xml:space="preserve">        Устройство архитектурно-художественной подсветки фундаментальной росписи фасадов МКД г. Кировска</t>
  </si>
  <si>
    <t xml:space="preserve">      Другие вопросы в области жилищно-коммунального хозяйства</t>
  </si>
  <si>
    <t>1300277430</t>
  </si>
  <si>
    <t>0503</t>
  </si>
  <si>
    <t xml:space="preserve">        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</si>
  <si>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1300229440</t>
  </si>
  <si>
    <t xml:space="preserve">        Разработка проектной документации и проведение инженерных изысканий для благоустройства и озеленения территории муниципального округа город Кировск</t>
  </si>
  <si>
    <t>1300223510</t>
  </si>
  <si>
    <t xml:space="preserve">        Озеленение объектов внешнего благоустройства, уличной дорожной сети</t>
  </si>
  <si>
    <t>813</t>
  </si>
  <si>
    <t>0510360170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</si>
  <si>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</si>
  <si>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247</t>
  </si>
  <si>
    <t xml:space="preserve">          Закупка энергетических ресурсов</t>
  </si>
  <si>
    <t xml:space="preserve">        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</si>
  <si>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0510323420</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</si>
  <si>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</si>
  <si>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414</t>
  </si>
  <si>
    <t>0430229020</t>
  </si>
  <si>
    <t xml:space="preserve">          Бюджетные инвестиции в объекты капитального строительства государственной (муниципальной) собственности</t>
  </si>
  <si>
    <t xml:space="preserve">        Разработка проектно-сметной документации на строительство кладбища</t>
  </si>
  <si>
    <t xml:space="preserve">      Благоустройство</t>
  </si>
  <si>
    <t>140017732U</t>
  </si>
  <si>
    <t>0502</t>
  </si>
  <si>
    <t xml:space="preserve">        Иные межбюджетные трансферты из областного бюджета местным бюджетам в целях обеспечения надежности систем теплоснабжения (за счет средств резервного фонда Правительства Мурманской области)</t>
  </si>
  <si>
    <t>1400129610</t>
  </si>
  <si>
    <t xml:space="preserve">        Выполнение работ по ремонту тепловых сетей</t>
  </si>
  <si>
    <t xml:space="preserve">      Коммунальное хозяйство</t>
  </si>
  <si>
    <t>1610128300</t>
  </si>
  <si>
    <t>0501</t>
  </si>
  <si>
    <t xml:space="preserve">        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</si>
  <si>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1220128340</t>
  </si>
  <si>
    <t xml:space="preserve">        Текущий ремонт и оборудование пустующих муниципальных жилых помещений</t>
  </si>
  <si>
    <t>1220128100</t>
  </si>
  <si>
    <t xml:space="preserve">        Оплата взносов в фонд капитального ремонта многоквартирных домов (жилые помещения)</t>
  </si>
  <si>
    <t>1220127770</t>
  </si>
  <si>
    <t xml:space="preserve">        Текущий ремонт и оборудование пустующих жилых помещений для дальнейшего предоставления в социальный найм нуждающимся гражданам</t>
  </si>
  <si>
    <t>831</t>
  </si>
  <si>
    <t>1220127760</t>
  </si>
  <si>
    <t xml:space="preserve">          Исполнение судебных актов Российской Федерации и мировых соглашений по возмещению причиненного вреда</t>
  </si>
  <si>
    <t xml:space="preserve">        Содержание муниципальных жилых зданий и помещений</t>
  </si>
  <si>
    <t xml:space="preserve">      Жилищное хозяйство</t>
  </si>
  <si>
    <t>1220629600</t>
  </si>
  <si>
    <t>0412</t>
  </si>
  <si>
    <t xml:space="preserve">        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</si>
  <si>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 xml:space="preserve">      Другие вопросы в области национальной экономики</t>
  </si>
  <si>
    <t>1300129430</t>
  </si>
  <si>
    <t>0113</t>
  </si>
  <si>
    <t xml:space="preserve">        Разработка проекта планировки и межевания территории муниципального округа город Кировск</t>
  </si>
  <si>
    <t>1100260230</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</si>
  <si>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</si>
  <si>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1100229620</t>
  </si>
  <si>
    <t xml:space="preserve">        Проведение рыночной оценки суммы неосновательного обогащения за пользование муниципальным имуществом в связи с уклонением собственников нежилых зданий и помещений от заключения договоров аренды земельных участков</t>
  </si>
  <si>
    <t>852</t>
  </si>
  <si>
    <t>1100229510</t>
  </si>
  <si>
    <t xml:space="preserve">          Уплата прочих налогов, сборов</t>
  </si>
  <si>
    <t xml:space="preserve">        Оплата НДС с суммы арендной платы за объекты муниципальной собственности, сдаваемые физическим лицам</t>
  </si>
  <si>
    <t>1100229160</t>
  </si>
  <si>
    <t xml:space="preserve">        Приобретение и установка туристических знаков в целях указания на городские достопримечательности</t>
  </si>
  <si>
    <t>1100227940</t>
  </si>
  <si>
    <t xml:space="preserve">        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</si>
  <si>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1100227930</t>
  </si>
  <si>
    <t xml:space="preserve">        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</si>
  <si>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1100224500</t>
  </si>
  <si>
    <t xml:space="preserve">        Закупка товаров, работ, услуг в сфере информационно - коммуникационных технологий для обеспечения деятельности КУМС</t>
  </si>
  <si>
    <t>11001L5110</t>
  </si>
  <si>
    <t xml:space="preserve">        Проведение комплексных кадастровых работ</t>
  </si>
  <si>
    <t>1100129420</t>
  </si>
  <si>
    <t xml:space="preserve">        Ремонт муниципальных водопроводных, канализационных, тепловых сетей</t>
  </si>
  <si>
    <t>1100127750</t>
  </si>
  <si>
    <t xml:space="preserve">        Техническая инвентаризация бесхозяйных объектов, оценка стоимости дорог, объектов инженерной инфраструктуры</t>
  </si>
  <si>
    <t>853</t>
  </si>
  <si>
    <t>1100127740</t>
  </si>
  <si>
    <t xml:space="preserve">          Уплата иных платежей</t>
  </si>
  <si>
    <t xml:space="preserve">        Уплата налогов, госпошлины, услуги нотариуса, страхование ОСАГО и иных обязательных платежей КУМС</t>
  </si>
  <si>
    <t>1100127730</t>
  </si>
  <si>
    <t xml:space="preserve">        Снос и утилизация списанных объектов имущества, входящих в состав муниципальной казны (нежилые)</t>
  </si>
  <si>
    <t>1100127710</t>
  </si>
  <si>
    <t xml:space="preserve">        Оплата взносов в фонд капитального ремонта многоквартирных домов (нежилые помещения)</t>
  </si>
  <si>
    <t>1100124560</t>
  </si>
  <si>
    <t xml:space="preserve">        Проведение работ по формированию земельных участков (проведение кадастровых, топографо-геодезических и картографических работ)</t>
  </si>
  <si>
    <t>1100124530</t>
  </si>
  <si>
    <t xml:space="preserve">        Содержание муниципальных нежилых зданий и помещений в надлежащем состоянии</t>
  </si>
  <si>
    <t xml:space="preserve">      Другие общегосударственные вопросы</t>
  </si>
  <si>
    <t>0000</t>
  </si>
  <si>
    <t xml:space="preserve">    Комитет по управлению муниципальной собственностью администрации города Кировска</t>
  </si>
  <si>
    <t>622</t>
  </si>
  <si>
    <t>900007751U</t>
  </si>
  <si>
    <t>1105</t>
  </si>
  <si>
    <t>015</t>
  </si>
  <si>
    <t xml:space="preserve">          Субсидии автономным учреждениям на иные цели</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</si>
  <si>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</si>
  <si>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 xml:space="preserve">      Другие вопросы в области физической культуры и спорта</t>
  </si>
  <si>
    <t>08204S1170</t>
  </si>
  <si>
    <t>1103</t>
  </si>
  <si>
    <t xml:space="preserve">        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</si>
  <si>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0820471170</t>
  </si>
  <si>
    <t xml:space="preserve">        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</si>
  <si>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0820429690</t>
  </si>
  <si>
    <t xml:space="preserve">        Приобретение спортивной экипировки "Спортивный теннис"</t>
  </si>
  <si>
    <t>624</t>
  </si>
  <si>
    <t>08203S1170</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</si>
  <si>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</si>
  <si>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0820371170</t>
  </si>
  <si>
    <t>0820290220</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</si>
  <si>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</si>
  <si>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0820229120</t>
  </si>
  <si>
    <t xml:space="preserve">        Реализация дополнительных общеобразовательных программ спортивной подготовки</t>
  </si>
  <si>
    <t>0820213060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</si>
  <si>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</si>
  <si>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0810129500</t>
  </si>
  <si>
    <t xml:space="preserve">        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</si>
  <si>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0810127230</t>
  </si>
  <si>
    <t xml:space="preserve">        Выявление и поддержка спортивных талантов среди детей и молодежи (расходы на участие в выездных спортивных мероприятиях)</t>
  </si>
  <si>
    <t xml:space="preserve">      Спорт высших достижений</t>
  </si>
  <si>
    <t>08101S1320</t>
  </si>
  <si>
    <t>1102</t>
  </si>
  <si>
    <t xml:space="preserve">        Софинансирование за счет местного бюджета расходов на развитие физкультурно-спортивной работы</t>
  </si>
  <si>
    <t>0810171320</t>
  </si>
  <si>
    <t xml:space="preserve">        Субсидии из областного бюджета местным бюджетам на развитие физкультурно-спортивной работы</t>
  </si>
  <si>
    <t xml:space="preserve">      Массовый спорт</t>
  </si>
  <si>
    <t>621</t>
  </si>
  <si>
    <t>0820123130</t>
  </si>
  <si>
    <t>1101</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</si>
  <si>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</si>
  <si>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Предоставление услуг спортивных объектов  МАУ СОК "Горняк"</t>
  </si>
  <si>
    <t>0820113060</t>
  </si>
  <si>
    <t>0810128150</t>
  </si>
  <si>
    <t xml:space="preserve">        Организация и проведение городских спортивных и физкультурных мероприятий</t>
  </si>
  <si>
    <t>0810126170</t>
  </si>
  <si>
    <t xml:space="preserve">        Модернизация и реконструкция учреждений физической культуры и спорта города Кировска</t>
  </si>
  <si>
    <t>0410127780</t>
  </si>
  <si>
    <t xml:space="preserve">        Повышение уровня антитеррористической защищенности мест и объектов с массовым пребыванием людей</t>
  </si>
  <si>
    <t xml:space="preserve">      Физическая культура</t>
  </si>
  <si>
    <t>1006</t>
  </si>
  <si>
    <t>0300380060</t>
  </si>
  <si>
    <t xml:space="preserve">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</si>
  <si>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0300380020</t>
  </si>
  <si>
    <t xml:space="preserve">        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</si>
  <si>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 xml:space="preserve">      Другие вопросы в области социальной политики</t>
  </si>
  <si>
    <t>323</t>
  </si>
  <si>
    <t>0620175370</t>
  </si>
  <si>
    <t xml:space="preserve">          Приобретение товаров, работ и услуг в пользу граждан в целях их социального обеспечения</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</si>
  <si>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</si>
  <si>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0620175360</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</si>
  <si>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</si>
  <si>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0300375640</t>
  </si>
  <si>
    <t xml:space="preserve">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</si>
  <si>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0300375100</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</si>
  <si>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</si>
  <si>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0804</t>
  </si>
  <si>
    <t>612</t>
  </si>
  <si>
    <t xml:space="preserve">          Субсидии бюджетным учреждениям на иные цели</t>
  </si>
  <si>
    <t xml:space="preserve">      Другие вопросы в области культуры, кинематографии</t>
  </si>
  <si>
    <t>1700129400</t>
  </si>
  <si>
    <t>0801</t>
  </si>
  <si>
    <t xml:space="preserve">        Содержание объекта культурного наследия Мемориал С.М. Кирова</t>
  </si>
  <si>
    <t>070A255190</t>
  </si>
  <si>
    <t xml:space="preserve">        Государственная поддержка отрасли культуры</t>
  </si>
  <si>
    <t>07004L5190</t>
  </si>
  <si>
    <t>0700429350</t>
  </si>
  <si>
    <t xml:space="preserve">        Мероприятия по переходу на отечественное программное обеспечение (в муниципальных библиотеках)</t>
  </si>
  <si>
    <t>0700428240</t>
  </si>
  <si>
    <t xml:space="preserve">        Организация, проведение городских культурно-массовых мероприятий (в муниципальных библиотеках)</t>
  </si>
  <si>
    <t>611</t>
  </si>
  <si>
    <t>0700423280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</si>
  <si>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</si>
  <si>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</si>
  <si>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0700413060</t>
  </si>
  <si>
    <t>07003S3140</t>
  </si>
  <si>
    <t xml:space="preserve">        Софинансирование за счет местного бюджета расходов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</si>
  <si>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0700373140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</si>
  <si>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</si>
  <si>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0700329340</t>
  </si>
  <si>
    <t xml:space="preserve">        Мероприятия по переходу на отечественное программное обеспечение (в муниципальном музее)</t>
  </si>
  <si>
    <t>0700328050</t>
  </si>
  <si>
    <t xml:space="preserve">        Организация, проведение городских культурно-массовых мероприятий (в муниципальном музее)</t>
  </si>
  <si>
    <t>0700323260</t>
  </si>
  <si>
    <t xml:space="preserve">        Обеспечение деятельности МБУК "Историко-краеведческий музей  с мемориалом  С.М. Кирова и выставочным залом"</t>
  </si>
  <si>
    <t>0700313060</t>
  </si>
  <si>
    <t>07002S1100</t>
  </si>
  <si>
    <t xml:space="preserve">        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</si>
  <si>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0700271100</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</si>
  <si>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</si>
  <si>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0700229320</t>
  </si>
  <si>
    <t xml:space="preserve">        Мероприятия по переходу на отечественное программное обеспечение (в учреждениях клубного типа)</t>
  </si>
  <si>
    <t>0700228070</t>
  </si>
  <si>
    <t xml:space="preserve">        Модернизация и укрепление материально-технической базы муниципальных учреждений и иные аналогичные расходы (в учреждениях клубного типа)</t>
  </si>
  <si>
    <t>0700227590</t>
  </si>
  <si>
    <t xml:space="preserve">        Организация, проведение городских культурно-массовых мероприятий (в учреждениях клубного типа)</t>
  </si>
  <si>
    <t>0700227530</t>
  </si>
  <si>
    <t xml:space="preserve">        Организация выездных мероприятий (в учреждениях клубного типа)</t>
  </si>
  <si>
    <t>0700223220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</si>
  <si>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</si>
  <si>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0700213060</t>
  </si>
  <si>
    <t>633</t>
  </si>
  <si>
    <t>0230160200</t>
  </si>
  <si>
    <t xml:space="preserve">          Субсидии (гранты в форме субсидий), не подлежащие казначейскому сопровождению</t>
  </si>
  <si>
    <t xml:space="preserve">        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</si>
  <si>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 xml:space="preserve">      Культура</t>
  </si>
  <si>
    <t>0709</t>
  </si>
  <si>
    <t>0701029580</t>
  </si>
  <si>
    <t xml:space="preserve">        Изготовление мурала "Лица героев"</t>
  </si>
  <si>
    <t>0701029570</t>
  </si>
  <si>
    <t xml:space="preserve">        Приобретение региональной символики</t>
  </si>
  <si>
    <t>0700929670</t>
  </si>
  <si>
    <t xml:space="preserve">        Организация, проведение городских культурно-массовых мероприятий учреждениями молодежной политики</t>
  </si>
  <si>
    <t>0700929200</t>
  </si>
  <si>
    <t xml:space="preserve">        Обеспечение деятельности муниципального автономного учреждения молодёжной политики "Центр молодёжных инициатив города Кировска"</t>
  </si>
  <si>
    <t>0700913060</t>
  </si>
  <si>
    <t>0700827610</t>
  </si>
  <si>
    <t xml:space="preserve">        Реализация молодежных инициатив и проектов</t>
  </si>
  <si>
    <t>0620524910</t>
  </si>
  <si>
    <t xml:space="preserve">        Оказание муниципальной услуги по предоставлению питания обучающимся</t>
  </si>
  <si>
    <t>0620513060</t>
  </si>
  <si>
    <t>06104S7530</t>
  </si>
  <si>
    <t xml:space="preserve">        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</si>
  <si>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06104S1340</t>
  </si>
  <si>
    <t xml:space="preserve">        Софинансирование за счет местного бюджета расходов на открытие спортивных пространств для молодежи</t>
  </si>
  <si>
    <t>0610477530</t>
  </si>
  <si>
    <t xml:space="preserve">        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</si>
  <si>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0610471340</t>
  </si>
  <si>
    <t xml:space="preserve">        Субсидии из областного бюджета местным бюджетам на открытие спортивных пространств для молодежи</t>
  </si>
  <si>
    <t>06103S1070</t>
  </si>
  <si>
    <t xml:space="preserve">        Софинансирование за счет местного бюджета расходов на организацию отдыха детей Мурманской области в муниципальных образовательных организациях</t>
  </si>
  <si>
    <t>0610371070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</si>
  <si>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</si>
  <si>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0610329700</t>
  </si>
  <si>
    <t xml:space="preserve">        Экскурсия детей в "Музей Победы" г. Москва, родители которых учавствовали в СВО</t>
  </si>
  <si>
    <t>0610328270</t>
  </si>
  <si>
    <t xml:space="preserve">        Организация летнего отдыха детей за пределами Мурманской области</t>
  </si>
  <si>
    <t>350</t>
  </si>
  <si>
    <t>0610327860</t>
  </si>
  <si>
    <t xml:space="preserve">          Премии и гранты</t>
  </si>
  <si>
    <t xml:space="preserve">        Поддержка одаренных детей, добившихся значительных результатов</t>
  </si>
  <si>
    <t>0610327850</t>
  </si>
  <si>
    <t xml:space="preserve">        Обеспечение участия кировских школьников в мероприятиях регионального и всероссийского уровня</t>
  </si>
  <si>
    <t>0610326130</t>
  </si>
  <si>
    <t xml:space="preserve">        Организация занятости обучающихся (занятость детей только по договорам)</t>
  </si>
  <si>
    <t xml:space="preserve">      Другие вопросы в области образования</t>
  </si>
  <si>
    <t>07009S1410</t>
  </si>
  <si>
    <t>0707</t>
  </si>
  <si>
    <t xml:space="preserve">        Софинансирование за счет местного бюджета расходов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</si>
  <si>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</si>
  <si>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</si>
  <si>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0700929240</t>
  </si>
  <si>
    <t xml:space="preserve">        Развитие деятельности общероссийского общественно-государственного движения детей и молодежи "Движение первых"</t>
  </si>
  <si>
    <t>06104S1330</t>
  </si>
  <si>
    <t xml:space="preserve">        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</si>
  <si>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0610471330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</si>
  <si>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</si>
  <si>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 xml:space="preserve">      Молодежная политика</t>
  </si>
  <si>
    <t>0630127200</t>
  </si>
  <si>
    <t>0705</t>
  </si>
  <si>
    <t xml:space="preserve">        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</si>
  <si>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 xml:space="preserve">      Профессиональная подготовка, переподготовка и повышение квалификации</t>
  </si>
  <si>
    <t>0700129310</t>
  </si>
  <si>
    <t>0703</t>
  </si>
  <si>
    <t xml:space="preserve">        Мероприятия по переходу на отечественное программное обеспечение (в учреждениях дополнительного образования в области культуры и искусства)</t>
  </si>
  <si>
    <t>0700128200</t>
  </si>
  <si>
    <t xml:space="preserve">        Модернизация и укрепление материально-технической базы муниципальных учреждений и иные аналогичные расходы (в учреждениях дополнительного образования в сфере культуры и искусства)</t>
  </si>
  <si>
    <t>0700127600</t>
  </si>
  <si>
    <t xml:space="preserve">        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</si>
  <si>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0700123200</t>
  </si>
  <si>
    <t xml:space="preserve">        Предоставление  дополнительного образования детям в сфере культуры и искусства</t>
  </si>
  <si>
    <t>0700113060</t>
  </si>
  <si>
    <t>0620390220</t>
  </si>
  <si>
    <t>0620329390</t>
  </si>
  <si>
    <t xml:space="preserve">        Представление дополнительного образования технической направленности на базе Центра цифрового образования детей "IT-куб"</t>
  </si>
  <si>
    <t>0620323060</t>
  </si>
  <si>
    <t xml:space="preserve">        Оказание муниципальной услуги по предоставлению дополнительного образования в сфере общего образования</t>
  </si>
  <si>
    <t>0620313060</t>
  </si>
  <si>
    <t>0610427890</t>
  </si>
  <si>
    <t xml:space="preserve">        Развитие деятельности общественных объединений "ЮНАРМИЯ", "Российское движение школьников"</t>
  </si>
  <si>
    <t>0610426120</t>
  </si>
  <si>
    <t xml:space="preserve">        Обеспечение эффективных мер, организация мероприятий по вопросам профилактики наркомании, токсикомании, алкоголизма, ВИЧ/СПИДА, правонарушений</t>
  </si>
  <si>
    <t>0610329380</t>
  </si>
  <si>
    <t xml:space="preserve">        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</si>
  <si>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0610329370</t>
  </si>
  <si>
    <t xml:space="preserve">        Мероприятия, направленные на самореализацию, самоопределение и выявление талантливых детей Центра цифрового образования детей "IT-куб"</t>
  </si>
  <si>
    <t>816</t>
  </si>
  <si>
    <t>0610329220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</si>
  <si>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</si>
  <si>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635</t>
  </si>
  <si>
    <t>625</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</si>
  <si>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</si>
  <si>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t>
  </si>
  <si>
    <t>0610327840</t>
  </si>
  <si>
    <t xml:space="preserve">        Развитие детского туризма, в т.ч. международного</t>
  </si>
  <si>
    <t>0610326110</t>
  </si>
  <si>
    <t xml:space="preserve">        Мероприятия, направленные на самореализацию, самоопределение и выявление талантливых детей</t>
  </si>
  <si>
    <t>0610129550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</si>
  <si>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дополнительного образования в области образования)</t>
  </si>
  <si>
    <t>0610129360</t>
  </si>
  <si>
    <t xml:space="preserve">        Мероприятия по переходу на отечественное программное обеспечение (в учреждениях дополнительного образования в области образования)</t>
  </si>
  <si>
    <t>0610127820</t>
  </si>
  <si>
    <t xml:space="preserve">        Обновление оборудования, приобретение технических и компьютерных средств обучения</t>
  </si>
  <si>
    <t>0230160220</t>
  </si>
  <si>
    <t xml:space="preserve">        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</si>
  <si>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 xml:space="preserve">      Дополнительное образование детей</t>
  </si>
  <si>
    <t>062EВ51790</t>
  </si>
  <si>
    <t>0702</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</si>
  <si>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</si>
  <si>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06205S1380</t>
  </si>
  <si>
    <t xml:space="preserve">        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</si>
  <si>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06205S1250</t>
  </si>
  <si>
    <t xml:space="preserve">        Софинансирование за счет местного бюджета расходов на предоставление бесплатного питания отдельным категориям обучающихся по образовательным программам начального общего образования</t>
  </si>
  <si>
    <t>06205L3040</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</si>
  <si>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</si>
  <si>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0620575320</t>
  </si>
  <si>
    <t xml:space="preserve">        Субвенции из областного бюджета местным бюджетам на обеспечение бесплатным питанием отдельных категорий обучающихся</t>
  </si>
  <si>
    <t>0620571380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</si>
  <si>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</si>
  <si>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0620571250</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</si>
  <si>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</si>
  <si>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06202L3030</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</si>
  <si>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</si>
  <si>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06202L0500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</si>
  <si>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</si>
  <si>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06202A0500</t>
  </si>
  <si>
    <t>0620290220</t>
  </si>
  <si>
    <t>0620277080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</si>
  <si>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</si>
  <si>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0620275310</t>
  </si>
  <si>
    <t xml:space="preserve">        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</si>
  <si>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0620273030</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</si>
  <si>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</si>
  <si>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0620228130</t>
  </si>
  <si>
    <t xml:space="preserve">        Единовременное пособие работникам по специальностям на которые имеется дефицит специалистов, заключившие трудовые договоры о работе в организациях, финансируемых из бюджета города Кировска, прибывшие в соответствии с этими договорами из других регионов Российской Федерации, а также городов (поселений) Мурманской области, кроме города Апатиты</t>
  </si>
  <si>
    <t>0620223020</t>
  </si>
  <si>
    <t xml:space="preserve">        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</si>
  <si>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0620213070</t>
  </si>
  <si>
    <t xml:space="preserve">        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</si>
  <si>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0620213060</t>
  </si>
  <si>
    <t>0620175310</t>
  </si>
  <si>
    <t>0610329090</t>
  </si>
  <si>
    <t xml:space="preserve">        Создание и обеспечение функционирования центров образования естественнонаучной и технологической направленностей "Точка роста"</t>
  </si>
  <si>
    <t>0610227900</t>
  </si>
  <si>
    <t xml:space="preserve">        Организация и проведение муниципальных профессиональных конкурсов, чествование педагогов в профессиональный праздник</t>
  </si>
  <si>
    <t>06101L7502</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</si>
  <si>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</si>
  <si>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0610128830</t>
  </si>
  <si>
    <t xml:space="preserve">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</si>
  <si>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0610128010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</si>
  <si>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</si>
  <si>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03003S1040</t>
  </si>
  <si>
    <t xml:space="preserve">        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</si>
  <si>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0300371040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</si>
  <si>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</si>
  <si>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Общее образование</t>
  </si>
  <si>
    <t>0620190220</t>
  </si>
  <si>
    <t>0701</t>
  </si>
  <si>
    <t>0620123090</t>
  </si>
  <si>
    <t xml:space="preserve">        Обеспечение питания в дошкольных муниципальных учреждениях</t>
  </si>
  <si>
    <t>0620123000</t>
  </si>
  <si>
    <t xml:space="preserve">        Оказание муниципальной услуги по предоставлению дошкольного образования и воспитания</t>
  </si>
  <si>
    <t>0620113060</t>
  </si>
  <si>
    <t>0610526100</t>
  </si>
  <si>
    <t xml:space="preserve">        Обеспечение деятельности территориального психолого-медико-педагогической комиссии города Кировска</t>
  </si>
  <si>
    <t>0610129660</t>
  </si>
  <si>
    <t xml:space="preserve">        Техническое обслуживание системы водоподготовки бассейнов в дошкольных образовательных учреждениях</t>
  </si>
  <si>
    <t>0610129560</t>
  </si>
  <si>
    <t xml:space="preserve">        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</si>
  <si>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0610129480</t>
  </si>
  <si>
    <t xml:space="preserve">        Мероприятия по преобразованию пространств образовательных организаций в рамках проекта "Arctic schools"</t>
  </si>
  <si>
    <t>0610129330</t>
  </si>
  <si>
    <t xml:space="preserve">        Мероприятия по переходу на отечественное программное обеспечение (в дошкольных образовательных учреждениях)</t>
  </si>
  <si>
    <t>0610128000</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</si>
  <si>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</si>
  <si>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 xml:space="preserve">      Дошкольное образование</t>
  </si>
  <si>
    <t>119</t>
  </si>
  <si>
    <t>900007756U</t>
  </si>
  <si>
    <t xml:space="preserve">          Взносы по обязательному социальному страхованию на выплаты по оплате труда работников и иные выплаты работникам учреждений</t>
  </si>
  <si>
    <t>111</t>
  </si>
  <si>
    <t xml:space="preserve">          Фонд оплаты труда учреждений</t>
  </si>
  <si>
    <t xml:space="preserve">        Иные межбюджетные трансферты из областного бюджета местным бюджетам за достижение значений показателей деятельности в укреплении гражданского единства жителей Мурманской области (за счет средств резервного фонда Правительства Мурманской области)</t>
  </si>
  <si>
    <t>112</t>
  </si>
  <si>
    <t xml:space="preserve">          Иные выплаты персоналу учреждений, за исключением фонда оплаты труда</t>
  </si>
  <si>
    <t>0630113060</t>
  </si>
  <si>
    <t xml:space="preserve">    Комитет образования, культуры и спорта администрации муниципального округа город Кировск с подведомственной территорией Мурманской области</t>
  </si>
  <si>
    <t>9400006030</t>
  </si>
  <si>
    <t>013</t>
  </si>
  <si>
    <t xml:space="preserve">        Расходы на обеспечение функций работников органов местного самоуправления</t>
  </si>
  <si>
    <t>9400027910</t>
  </si>
  <si>
    <t xml:space="preserve">        Прочие расходы и услуги муниципального образования город Кировск с подведомственной территорией Мурманской области</t>
  </si>
  <si>
    <t>129</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</si>
  <si>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</si>
  <si>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121</t>
  </si>
  <si>
    <t xml:space="preserve">          Фонд оплаты труда государственных (муниципальных) органов</t>
  </si>
  <si>
    <t>122</t>
  </si>
  <si>
    <t>9400013060</t>
  </si>
  <si>
    <t>0106</t>
  </si>
  <si>
    <t xml:space="preserve">          Иные выплаты персоналу государственных (муниципальных) органов, за исключением фонда оплаты труда</t>
  </si>
  <si>
    <t>9400008300</t>
  </si>
  <si>
    <t xml:space="preserve">        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</si>
  <si>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9400006010</t>
  </si>
  <si>
    <t xml:space="preserve">        Расходы на выплаты по оплате труда  работников органов местного самоуправления</t>
  </si>
  <si>
    <t>9400005010</t>
  </si>
  <si>
    <t xml:space="preserve">        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</si>
  <si>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 xml:space="preserve">      Обеспечение деятельности финансовых, налоговых и таможенных органов и органов финансового (финансово-бюджетного) надзора</t>
  </si>
  <si>
    <t xml:space="preserve">    Контрольно-счетный орган муниципального округа город Кировск с подведомственной территорией Мурманской области</t>
  </si>
  <si>
    <t>730</t>
  </si>
  <si>
    <t>1010127800</t>
  </si>
  <si>
    <t>1301</t>
  </si>
  <si>
    <t>003</t>
  </si>
  <si>
    <t xml:space="preserve">          Обслуживание муниципального долга</t>
  </si>
  <si>
    <t xml:space="preserve">        Процентные платежи по муниципальному долгу по бюджетному кредиту</t>
  </si>
  <si>
    <t>1010127790</t>
  </si>
  <si>
    <t xml:space="preserve">        Процентные платежи по муниципальному долгу по коммерческому кредиту</t>
  </si>
  <si>
    <t xml:space="preserve">      Обслуживание государственного (муниципального) внутреннего долга</t>
  </si>
  <si>
    <t>870</t>
  </si>
  <si>
    <t>9300090220</t>
  </si>
  <si>
    <t xml:space="preserve">          Резервные средства</t>
  </si>
  <si>
    <t xml:space="preserve">        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</si>
  <si>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</si>
  <si>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 xml:space="preserve">        Средства, зарезервированные на софинансирование расходов в рамках реализации областных региональных программ</t>
  </si>
  <si>
    <t>9300013060</t>
  </si>
  <si>
    <t xml:space="preserve">        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</si>
  <si>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УПРАВЛЕНИЕ ФИНАНСОВ АДМИНИСТРАЦИИ МУНИЦИПАЛЬНОГО ОКРУГА ГОРОД КИРОВСК С ПОДВЕДОМСТВЕННОЙ ТЕРРИТОРИЕЙ МУРМАНСКОЙ ОБЛАСТИ</t>
  </si>
  <si>
    <t>811</t>
  </si>
  <si>
    <t>0910260210</t>
  </si>
  <si>
    <t>1202</t>
  </si>
  <si>
    <t>002</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</si>
  <si>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</si>
  <si>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</si>
  <si>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 xml:space="preserve">      Периодическая печать и издательства</t>
  </si>
  <si>
    <t>0530160190</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</si>
  <si>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</si>
  <si>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0530160180</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</si>
  <si>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</si>
  <si>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313</t>
  </si>
  <si>
    <t>0300380200</t>
  </si>
  <si>
    <t xml:space="preserve">          Пособия, компенсации, меры социальной поддержки по публичным нормативным обязательствам</t>
  </si>
  <si>
    <t xml:space="preserve">        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</si>
  <si>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0300380130</t>
  </si>
  <si>
    <t xml:space="preserve">        Ежегодная единовременная выплата медицинским работникам ГОБУЗ "Апатитско-Кировская ЦГБ"</t>
  </si>
  <si>
    <t>0300380040</t>
  </si>
  <si>
    <t xml:space="preserve">        Возмещение расходов по проезду в государственные областные медицинские организации Мурманской области</t>
  </si>
  <si>
    <t>0230160130</t>
  </si>
  <si>
    <t xml:space="preserve">        Субсидия некоммерческим организациям социальной направленности на возмещение части затрат, связанных с осуществлением ими уставной деятельности</t>
  </si>
  <si>
    <t>0910275350</t>
  </si>
  <si>
    <t xml:space="preserve">        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</si>
  <si>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0910275340</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</si>
  <si>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</si>
  <si>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0910275330</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</si>
  <si>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</si>
  <si>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0910275200</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</si>
  <si>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</si>
  <si>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0300280030</t>
  </si>
  <si>
    <t xml:space="preserve">        Проведение однократного ремонта жилых помещений, расположенных в муниципальном образовании, закрепленных за детьми-сиротами.</t>
  </si>
  <si>
    <t>030027525U</t>
  </si>
  <si>
    <t xml:space="preserve">        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t>
  </si>
  <si>
    <t>0300275250</t>
  </si>
  <si>
    <t xml:space="preserve">        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</si>
  <si>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0430275230</t>
  </si>
  <si>
    <t xml:space="preserve">        Субвенции из областного бюджета местным бюджетам на возмещение расходов по гарантированному перечню услуг по погребению</t>
  </si>
  <si>
    <t>0300180010</t>
  </si>
  <si>
    <t xml:space="preserve">        Проведение ремонта квартир ветеранов Великой Отечественной войны, расположенных в муниципальном образовании</t>
  </si>
  <si>
    <t>312</t>
  </si>
  <si>
    <t>0910290100</t>
  </si>
  <si>
    <t>1001</t>
  </si>
  <si>
    <t xml:space="preserve">          Иные пенсии, социальные доплаты к пенсиям</t>
  </si>
  <si>
    <t xml:space="preserve">        Доплаты к пенсиям муниципальных служащих</t>
  </si>
  <si>
    <t xml:space="preserve">      Пенсионное обеспечение</t>
  </si>
  <si>
    <t>0700628600</t>
  </si>
  <si>
    <t xml:space="preserve">        Оказание услуг по холодному водоснабжению и водоотведению конного клуба "Ласточка"</t>
  </si>
  <si>
    <t>07005А4000</t>
  </si>
  <si>
    <t xml:space="preserve">        Софинансирование за счет местного бюджета расходов на осуществление капитальных вложений в объекты муниципальной собственности</t>
  </si>
  <si>
    <t>07005S4000</t>
  </si>
  <si>
    <t>0700574000</t>
  </si>
  <si>
    <t xml:space="preserve">        Субсидии из областного бюджета местным бюджетам на софинансирование капитальных вложений в объекты муниципальной собственности</t>
  </si>
  <si>
    <t>0700529650</t>
  </si>
  <si>
    <t xml:space="preserve">        Авторский надзор за выполнением работ по отделке помещений здания на соответствие разработаным дизай-проектам в рамках проекта "Реконструкция объекта "Здание первого хибиногорского кинотеатра "Большевик"</t>
  </si>
  <si>
    <t>0700529590</t>
  </si>
  <si>
    <t xml:space="preserve">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 за счет средств благотворительных пожертвований от АО "Апатит"</t>
  </si>
  <si>
    <t>0700529100</t>
  </si>
  <si>
    <t xml:space="preserve">        Разработка дизайн-проектов общественных зон, стратегии бренда, логотипа, элементов фирменного стиля, иконографики в рамках проекта "Реконструкция объекта "Здание первого хибиногорского кинотеатра "Большевик"</t>
  </si>
  <si>
    <t>0700529080</t>
  </si>
  <si>
    <t xml:space="preserve">        Работы, направленные на доработку ПСД по проекту "Реконструкция объекта "Здание первого хибиногорского кинотеатра "Большевик"</t>
  </si>
  <si>
    <t>0700527950</t>
  </si>
  <si>
    <t xml:space="preserve">        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</si>
  <si>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06101S0790</t>
  </si>
  <si>
    <t xml:space="preserve">        Софинансирование за счет местного бюджета расходов на обеспечение комплексной безопасности муниципальных образовательных организаций</t>
  </si>
  <si>
    <t>06101S0630</t>
  </si>
  <si>
    <t xml:space="preserve">        Софинансирование за счет местного бюджета расходов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</si>
  <si>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0610170790</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</si>
  <si>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</si>
  <si>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0610170630</t>
  </si>
  <si>
    <t xml:space="preserve">        Субсидии из областного бюджета местным бюджетам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</si>
  <si>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0950124950</t>
  </si>
  <si>
    <t xml:space="preserve">        Обеспечение эксплуатационно-технического обслуживания муниципальных учреждений и объектов</t>
  </si>
  <si>
    <t>0940127360</t>
  </si>
  <si>
    <t xml:space="preserve">        Обеспечение деятельности МКУ "Информационно-аналитический центр"</t>
  </si>
  <si>
    <t>0920124850</t>
  </si>
  <si>
    <t xml:space="preserve">        Обеспечение деятельности МКУ  "Центр учета г. Кировска"</t>
  </si>
  <si>
    <t>0910175560</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</si>
  <si>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</si>
  <si>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0910175530</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</si>
  <si>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</si>
  <si>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0910175520</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</si>
  <si>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</si>
  <si>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0910159300</t>
  </si>
  <si>
    <t xml:space="preserve">        Осуществление переданных полномочий Российской Федерации на государственную регистрацию актов гражданского состояния</t>
  </si>
  <si>
    <t>0910106030</t>
  </si>
  <si>
    <t>0540124400</t>
  </si>
  <si>
    <t xml:space="preserve">        Обеспечение деятельности МКУ "УКГХ"</t>
  </si>
  <si>
    <t>0440227580</t>
  </si>
  <si>
    <t xml:space="preserve">        Обеспечение деятельности службы лавинной безопасности и аварийно-спасательной службы</t>
  </si>
  <si>
    <t>0440124600</t>
  </si>
  <si>
    <t xml:space="preserve">        Обеспечение деятельности МКУ "Управление по делам ГОиЧС"</t>
  </si>
  <si>
    <t>243</t>
  </si>
  <si>
    <t>06101А7506</t>
  </si>
  <si>
    <t xml:space="preserve">          Закупка товаров, работ и услуг в целях капитального ремонта государственного (муниципального) имущества</t>
  </si>
  <si>
    <t xml:space="preserve">        Субсидии из областного бюджета местным бюджетам на мероприятия по модернизации школьных систем образования</t>
  </si>
  <si>
    <t>06101S7506</t>
  </si>
  <si>
    <t xml:space="preserve">        Софинансирование за счет местного бюджета расходов на мероприятия по модернизации школьных систем образования</t>
  </si>
  <si>
    <t>06101S1350</t>
  </si>
  <si>
    <t>06101L7506</t>
  </si>
  <si>
    <t xml:space="preserve">        Реализация мероприятий по модернизации школьных систем образования (капитальный ремонт зданий общеобразовательных организаций муниципального округа город Кировск с подведомственной территорией)</t>
  </si>
  <si>
    <t>06101L7501</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</si>
  <si>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</si>
  <si>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0610171350</t>
  </si>
  <si>
    <t>851</t>
  </si>
  <si>
    <t xml:space="preserve">          Уплата налога на имущество организаций и земельного налога</t>
  </si>
  <si>
    <t>0540113060</t>
  </si>
  <si>
    <t>01102S0957</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</si>
  <si>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</si>
  <si>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01102S0956</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</si>
  <si>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</si>
  <si>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01102S0955</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</si>
  <si>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</si>
  <si>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01102S0950</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</si>
  <si>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t>
  </si>
  <si>
    <t>0110270957</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</si>
  <si>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</si>
  <si>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0110270956</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</si>
  <si>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</si>
  <si>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0110270955</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</si>
  <si>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</si>
  <si>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0110270950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</si>
  <si>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</si>
  <si>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0110260327</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</si>
  <si>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4)</t>
  </si>
  <si>
    <t>0110260326</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</si>
  <si>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3)</t>
  </si>
  <si>
    <t>0110260325</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</si>
  <si>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5)</t>
  </si>
  <si>
    <t>0110260320</t>
  </si>
  <si>
    <t xml:space="preserve">        Субсидии из бюджета города Кировска на реализацию инициативных проектов в муниципальном округе город Кировск Мурманской области</t>
  </si>
  <si>
    <t>1510323540</t>
  </si>
  <si>
    <t xml:space="preserve">        Приобретение материальных запасов и материальных ценностей для улучшения внешнего облика территории города</t>
  </si>
  <si>
    <t>1510223530</t>
  </si>
  <si>
    <t xml:space="preserve">        Содержание объектов внешнего благоустройства</t>
  </si>
  <si>
    <t>1510127500</t>
  </si>
  <si>
    <t xml:space="preserve">        Призовой фонд при проведении конкурса "Цветочный город"</t>
  </si>
  <si>
    <t>1510123520</t>
  </si>
  <si>
    <t xml:space="preserve">        Ремонт и дооборудование объектов внешнего благоустройства</t>
  </si>
  <si>
    <t>1510123500</t>
  </si>
  <si>
    <t xml:space="preserve">        Благоустройство объектов внешнего благоустройства</t>
  </si>
  <si>
    <t>0700724140</t>
  </si>
  <si>
    <t xml:space="preserve">        Хранение праздничного инвентаря</t>
  </si>
  <si>
    <t>0700724130</t>
  </si>
  <si>
    <t xml:space="preserve">        Организация праздничных мероприятий</t>
  </si>
  <si>
    <t>0700724120</t>
  </si>
  <si>
    <t xml:space="preserve">        Ремонт  праздничного инвентаря</t>
  </si>
  <si>
    <t>0700724110</t>
  </si>
  <si>
    <t xml:space="preserve">        Выполнение  работ по художественному оформлению города</t>
  </si>
  <si>
    <t>0700724100</t>
  </si>
  <si>
    <t xml:space="preserve">        Приобретение праздничного инвентаря</t>
  </si>
  <si>
    <t>0520221510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</si>
  <si>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</si>
  <si>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0520121520</t>
  </si>
  <si>
    <t xml:space="preserve">        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</si>
  <si>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0520121500</t>
  </si>
  <si>
    <t xml:space="preserve">        Приобретение дорожных знаков, искусственных дорожных неровностей, светоотражающих элементов для обеспечения безопасности дорожного движения</t>
  </si>
  <si>
    <t>0510328910</t>
  </si>
  <si>
    <t xml:space="preserve">        Техническое обслуживание светофорных объектов</t>
  </si>
  <si>
    <t>0510328440</t>
  </si>
  <si>
    <t xml:space="preserve">        Техническое обслуживание информационных табло</t>
  </si>
  <si>
    <t>0510223400</t>
  </si>
  <si>
    <t xml:space="preserve">        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</si>
  <si>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0430629230</t>
  </si>
  <si>
    <t xml:space="preserve">        Разработка проекта рекультивации земельного участка</t>
  </si>
  <si>
    <t>0430421310</t>
  </si>
  <si>
    <t xml:space="preserve">        Оценка, эвакуация, хранение и утилизация брошенного и разукомплектованного транспорта</t>
  </si>
  <si>
    <t>0430329460</t>
  </si>
  <si>
    <t xml:space="preserve">        Установка секторных табличек на территории кладбищ</t>
  </si>
  <si>
    <t>0430327700</t>
  </si>
  <si>
    <t xml:space="preserve">        Вывоз твердых коммунальных отходов с территории кладбищ</t>
  </si>
  <si>
    <t>0430327680</t>
  </si>
  <si>
    <t xml:space="preserve">        Содержание мест захоронения умерших (погибших), не имеющих супруга(и) и близких родственников</t>
  </si>
  <si>
    <t>0430324010</t>
  </si>
  <si>
    <t xml:space="preserve">        Текущий ремонт и содержание объектов захоронений в зимний и летний период</t>
  </si>
  <si>
    <t>0430229470</t>
  </si>
  <si>
    <t xml:space="preserve">        Благоустройство места захоронения почетного гражданина Шилейко И.И.</t>
  </si>
  <si>
    <t>0430223930</t>
  </si>
  <si>
    <t xml:space="preserve">        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</si>
  <si>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0430223920</t>
  </si>
  <si>
    <t xml:space="preserve">        Транспортировка в морг с мест обнаружения или происшествия тел умерших (погибших)</t>
  </si>
  <si>
    <t>0430121320</t>
  </si>
  <si>
    <t xml:space="preserve">        Оборудование мест для сбора бытовых отходов в городе Кировске</t>
  </si>
  <si>
    <t>0430121300</t>
  </si>
  <si>
    <t xml:space="preserve">        Ликвидация несанкционированных свалок</t>
  </si>
  <si>
    <t>011F2S1210</t>
  </si>
  <si>
    <t xml:space="preserve">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</si>
  <si>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</si>
  <si>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</si>
  <si>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01102S0954</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</si>
  <si>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"Семейный уголок")</t>
  </si>
  <si>
    <t>01102S0953</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</si>
  <si>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</si>
  <si>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01102S0952</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</si>
  <si>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</si>
  <si>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01102S0951</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</si>
  <si>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</si>
  <si>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0110270954</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</si>
  <si>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"Семейный уголок")</t>
  </si>
  <si>
    <t>0110270953</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</si>
  <si>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</si>
  <si>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0110270952</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</si>
  <si>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</si>
  <si>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0110270951</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</si>
  <si>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</si>
  <si>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0110260324</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</si>
  <si>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"Семейный уголок")</t>
  </si>
  <si>
    <t>0110260323</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</si>
  <si>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благоустройству детской площадки, расположенной на территории "Театральный дворик" по ул. Мира д.7)</t>
  </si>
  <si>
    <t>0110260322</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</si>
  <si>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"Навстречу к спорту" по благоустройству спортивной площадки, расположенной в р-не ул. Советская, город Кировск)</t>
  </si>
  <si>
    <t>0110260310</t>
  </si>
  <si>
    <t xml:space="preserve">        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</si>
  <si>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05102S3160</t>
  </si>
  <si>
    <t xml:space="preserve">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t>
  </si>
  <si>
    <t>0510273160</t>
  </si>
  <si>
    <t xml:space="preserve">        Субсидии из областного бюджета местным бюджетам на приобретение коммунальной техники для уборки территорий муниципальных образований Мурманской области</t>
  </si>
  <si>
    <t>0240175510</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</si>
  <si>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</si>
  <si>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0240127250</t>
  </si>
  <si>
    <t xml:space="preserve">        Финансовое обеспечение текущей деятельности МКУ "Центр развития туризма и бизнеса г. Кировска"</t>
  </si>
  <si>
    <t>0240113060</t>
  </si>
  <si>
    <t>0230160300</t>
  </si>
  <si>
    <t xml:space="preserve">        Субсидия в виде имущественного взноса автономной некоммерческой организации "Агентство по развитию туризма и предпринимательства города Кировска"</t>
  </si>
  <si>
    <t>0220129630</t>
  </si>
  <si>
    <t xml:space="preserve">        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</si>
  <si>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0220128290</t>
  </si>
  <si>
    <t xml:space="preserve">        Организация семинаров, круглых столов и других деловых мероприятий для субъектов малого и среднего предпринимательства</t>
  </si>
  <si>
    <t>0510229640</t>
  </si>
  <si>
    <t>0409</t>
  </si>
  <si>
    <t xml:space="preserve">        Проведение госэкспертизы проектной документации "Капитальный ремонт путепровода на ПК 1+91,13; ПК 0+47,38 в составе автодороги "Автодорога, включая 3 путепровода, 2 моста в г. Кировск от центральной почты до проходной Кировского рудника"</t>
  </si>
  <si>
    <t>0510228460</t>
  </si>
  <si>
    <t xml:space="preserve">        Выполнение работ по нанесению дорожной разметки на улично-дорожной сети муниципального округа город Кировск с подведомственной территорией</t>
  </si>
  <si>
    <t>0510227880</t>
  </si>
  <si>
    <t xml:space="preserve">        Обеспечение транспортного обслуживания муниципальных учреждений и объектов</t>
  </si>
  <si>
    <t>05101S9260</t>
  </si>
  <si>
    <t xml:space="preserve">        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</si>
  <si>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05101S9210</t>
  </si>
  <si>
    <t xml:space="preserve">        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</si>
  <si>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05101S9100</t>
  </si>
  <si>
    <t xml:space="preserve">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</si>
  <si>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</si>
  <si>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</si>
  <si>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0510149210</t>
  </si>
  <si>
    <t xml:space="preserve">        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</si>
  <si>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0510149100</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</si>
  <si>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</si>
  <si>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0510129490</t>
  </si>
  <si>
    <t xml:space="preserve">        Строительство автомобильной дороги с низкой интенсивностью движения на территории ИЖС в н.п. Титан</t>
  </si>
  <si>
    <t>0510123700</t>
  </si>
  <si>
    <t xml:space="preserve">        Ремонт автомобильных дорог общего пользования местного значения</t>
  </si>
  <si>
    <t>0110249250</t>
  </si>
  <si>
    <t xml:space="preserve">        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</si>
  <si>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 xml:space="preserve">      Дорожное хозяйство (дорожные фонды)</t>
  </si>
  <si>
    <t>0530129410</t>
  </si>
  <si>
    <t>0408</t>
  </si>
  <si>
    <t xml:space="preserve">        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</si>
  <si>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 xml:space="preserve">      Транспорт</t>
  </si>
  <si>
    <t>04305A5590</t>
  </si>
  <si>
    <t>0405</t>
  </si>
  <si>
    <t xml:space="preserve">        Осуществление деятельности по отлову и содержанию животных без владельцев</t>
  </si>
  <si>
    <t>0430575590</t>
  </si>
  <si>
    <t xml:space="preserve">        Субвенции из областного бюджета местным бюджетам на осуществление деятельности по отлову и содержанию животных без владельцев</t>
  </si>
  <si>
    <t>0430529060</t>
  </si>
  <si>
    <t xml:space="preserve">        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t>
  </si>
  <si>
    <t xml:space="preserve">      Сельское хозяйство и рыболовство</t>
  </si>
  <si>
    <t>900007736U</t>
  </si>
  <si>
    <t>0401</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</si>
  <si>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</si>
  <si>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 xml:space="preserve">      Общеэкономические вопросы</t>
  </si>
  <si>
    <t>900007750U</t>
  </si>
  <si>
    <t>0314</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</si>
  <si>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</si>
  <si>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0230160050</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</si>
  <si>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</si>
  <si>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Другие вопросы в области национальной безопасности и правоохранительной деятельности</t>
  </si>
  <si>
    <t>0310</t>
  </si>
  <si>
    <t>0440113060</t>
  </si>
  <si>
    <t>880</t>
  </si>
  <si>
    <t>0420129520</t>
  </si>
  <si>
    <t xml:space="preserve">          Специальные расходы</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</si>
  <si>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для обеспечения проведения мероприятий по введению в действие резервного трансформатора на территории населенного пункта Коашва муниципального округа город Кировск Мурманской области</t>
  </si>
  <si>
    <t>0420124310</t>
  </si>
  <si>
    <t xml:space="preserve">        Приобретение материальных ценностей для предотвращения чрезвычайных ситуаций</t>
  </si>
  <si>
    <t>0420124300</t>
  </si>
  <si>
    <t xml:space="preserve">        Проведение работ по предотвращению и ликвидации чрезвычайных ситуаций</t>
  </si>
  <si>
    <t xml:space="preserve">      Защита населения и территории от чрезвычайных ситуаций природного и техногенного характера, пожарная безопасность</t>
  </si>
  <si>
    <t>0304</t>
  </si>
  <si>
    <t xml:space="preserve">      Органы юстиции</t>
  </si>
  <si>
    <t>9000029680</t>
  </si>
  <si>
    <t xml:space="preserve">        Поощрение за достижения в развитии гражданского общества и повышении открытости органов местного самоуправления</t>
  </si>
  <si>
    <t>1400129050</t>
  </si>
  <si>
    <t xml:space="preserve">        Разработка (актуализация) программы комплексного развития коммунальной инфраструктуры муниципального округа город Кировск Мурманской области</t>
  </si>
  <si>
    <t>1400129040</t>
  </si>
  <si>
    <t xml:space="preserve">        Разработка (актуализация) схемы водоснабжения и водоотведения муниципального округа город Кировск Мурманской области</t>
  </si>
  <si>
    <t>1400128450</t>
  </si>
  <si>
    <t xml:space="preserve">        Актуализация схемы теплоснабжения муниципального округа город Кировск с подведомственной территорией</t>
  </si>
  <si>
    <t>0950328120</t>
  </si>
  <si>
    <t xml:space="preserve">        Обеспечение эксплуатационно-технического обслуживания муниципальных учреждений и объектов (дорожный участок)</t>
  </si>
  <si>
    <t>0950328110</t>
  </si>
  <si>
    <t xml:space="preserve">        Обеспечение деятельности МКУ "Центр МТО города Кировска" (дорожный участок)</t>
  </si>
  <si>
    <t>0950313060</t>
  </si>
  <si>
    <t>0950124860</t>
  </si>
  <si>
    <t xml:space="preserve">        Обеспечение деятельности МКУ "Центр МТО города Кировска"</t>
  </si>
  <si>
    <t>0950113060</t>
  </si>
  <si>
    <t>0940113060</t>
  </si>
  <si>
    <t>0920129300</t>
  </si>
  <si>
    <t xml:space="preserve">        Мероприятия по переходу на отечественное программное обеспечение (в муниципальных казенных учреждениях)</t>
  </si>
  <si>
    <t>0920113060</t>
  </si>
  <si>
    <t>330</t>
  </si>
  <si>
    <t>0910280190</t>
  </si>
  <si>
    <t xml:space="preserve">          Публичные нормативные выплаты гражданам несоциального характера</t>
  </si>
  <si>
    <t xml:space="preserve">        Ежемесячная денежная выплата гражданам, удостоенным звания "Почётный гражданин города Кировска"</t>
  </si>
  <si>
    <t>0910227910</t>
  </si>
  <si>
    <t>0910175550</t>
  </si>
  <si>
    <t xml:space="preserve">        Субвенции из областного бюджета местным бюджетам на реализацию Закона Мурманской области "Об административных комиссиях"</t>
  </si>
  <si>
    <t>0910175540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</si>
  <si>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</si>
  <si>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0910175330</t>
  </si>
  <si>
    <t>0910175210</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</si>
  <si>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</si>
  <si>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9200090010</t>
  </si>
  <si>
    <t>0111</t>
  </si>
  <si>
    <t xml:space="preserve">        Резервный фонд администрации муниципального округа город Кировск с подведомственной территорией Мурманской области</t>
  </si>
  <si>
    <t xml:space="preserve">      Резервные фонды</t>
  </si>
  <si>
    <t>0910229530</t>
  </si>
  <si>
    <t>0107</t>
  </si>
  <si>
    <t xml:space="preserve">        Финансовое обеспечение мероприятий, связанных с оказанием содействия в подготовке и проведении выборов Президента Российской Федерации</t>
  </si>
  <si>
    <t xml:space="preserve">      Обеспечение проведения выборов и референдумов</t>
  </si>
  <si>
    <t>0910151200</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</si>
  <si>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</si>
  <si>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</si>
  <si>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</si>
  <si>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0910113060</t>
  </si>
  <si>
    <t>0104</t>
  </si>
  <si>
    <t>0910108300</t>
  </si>
  <si>
    <t>0910106010</t>
  </si>
  <si>
    <t>0910104030</t>
  </si>
  <si>
    <t xml:space="preserve">        Расходы на обеспечение функций главы администрации города Кировска с подведомственной территорией</t>
  </si>
  <si>
    <t>0910104010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</si>
  <si>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</si>
  <si>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</si>
  <si>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Администрация муниципального округа город Кировск с подведомственной территорией Мурманской области</t>
  </si>
  <si>
    <t>9100090100</t>
  </si>
  <si>
    <t>001</t>
  </si>
  <si>
    <t>91000S0570</t>
  </si>
  <si>
    <t>0410</t>
  </si>
  <si>
    <t xml:space="preserve">        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</si>
  <si>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</si>
  <si>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</si>
  <si>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</si>
  <si>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9100013060</t>
  </si>
  <si>
    <t>0103</t>
  </si>
  <si>
    <t>9100006030</t>
  </si>
  <si>
    <t>9100006010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</si>
  <si>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</si>
  <si>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</si>
  <si>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</si>
  <si>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 xml:space="preserve">        Расходы на обеспечение функций главы муниципального округа город Кировск с подведомственной территорией Мурманской области</t>
  </si>
  <si>
    <t>9100001010</t>
  </si>
  <si>
    <t xml:space="preserve">        Расходы на выплаты по оплате труда главы муниципального округа город Кировск с подведомственной территорией Мурманской области</t>
  </si>
  <si>
    <t xml:space="preserve">      Функционирование высшего должностного лица субъекта Российской Федерации и муниципального образования</t>
  </si>
  <si>
    <t xml:space="preserve">    Совет депутатов муниципального округа город Кировск с подведомственной территорией Мурманской области</t>
  </si>
  <si>
    <t>Исполнено</t>
  </si>
  <si>
    <t>Утверждено Сводной бюджетной росписью</t>
  </si>
  <si>
    <t>Утверждено Решением о бюджете</t>
  </si>
  <si>
    <t>Код вида расхода</t>
  </si>
  <si>
    <t>Код целевой статьи</t>
  </si>
  <si>
    <t>Код раздела, подраздела</t>
  </si>
  <si>
    <t>Код главного распорядителя</t>
  </si>
  <si>
    <t>Показатели расходов местного бюджета по ведомственной структуре расходов бюджета за 2024 год</t>
  </si>
  <si>
    <t>Приложение № 3</t>
  </si>
  <si>
    <t xml:space="preserve">        Обслуживание муниципального долга</t>
  </si>
  <si>
    <t xml:space="preserve">      Процентные платежи по муниципальному долгу по бюджетному кредиту</t>
  </si>
  <si>
    <t xml:space="preserve">      Процентные платежи по муниципальному долгу по коммерческому кредиту</t>
  </si>
  <si>
    <t xml:space="preserve">    Обслуживание государственного (муниципального) внутреннего долга</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</si>
  <si>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</si>
  <si>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t>
  </si>
  <si>
    <t xml:space="preserve">    Периодическая печать и издательства</t>
  </si>
  <si>
    <t xml:space="preserve">        Субсидии автономным учреждениям на иные цели</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</si>
  <si>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</si>
  <si>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 xml:space="preserve">    Другие вопросы в области физической культуры и спорта</t>
  </si>
  <si>
    <t xml:space="preserve">      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</si>
  <si>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 xml:space="preserve">      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</si>
  <si>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 xml:space="preserve">      Приобретение спортивной экипировки "Спортивный теннис"</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</si>
  <si>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</si>
  <si>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</si>
  <si>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Реализация дополнительных общеобразовательных программ спортивной подготовки</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</si>
  <si>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</si>
  <si>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</si>
  <si>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 xml:space="preserve">      Выявление и поддержка спортивных талантов среди детей и молодежи (расходы на участие в выездных спортивных мероприятиях)</t>
  </si>
  <si>
    <t xml:space="preserve">    Спорт высших достижений</t>
  </si>
  <si>
    <t xml:space="preserve">      Софинансирование за счет местного бюджета расходов на развитие физкультурно-спортивной работы</t>
  </si>
  <si>
    <t xml:space="preserve">      Субсидии из областного бюджета местным бюджетам на развитие физкультурно-спортивной работы</t>
  </si>
  <si>
    <t xml:space="preserve">    Массовый спорт</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</si>
  <si>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</si>
  <si>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Предоставление услуг спортивных объектов  МАУ СОК "Горняк"</t>
  </si>
  <si>
    <t xml:space="preserve">      Организация и проведение городских спортивных и физкультурных мероприятий</t>
  </si>
  <si>
    <t xml:space="preserve">      Модернизация и реконструкция учреждений физической культуры и спорта города Кировска</t>
  </si>
  <si>
    <t xml:space="preserve">      Повышение уровня антитеррористической защищенности мест и объектов с массовым пребыванием людей</t>
  </si>
  <si>
    <t xml:space="preserve">    Физическая культура</t>
  </si>
  <si>
    <t xml:space="preserve">        Прочая закупка товаров, работ и услуг</t>
  </si>
  <si>
    <t xml:space="preserve">      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</si>
  <si>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</si>
  <si>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 xml:space="preserve">      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</si>
  <si>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 xml:space="preserve">        Пособия, компенсации, меры социальной поддержки по публичным нормативным обязательствам</t>
  </si>
  <si>
    <t xml:space="preserve">      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</si>
  <si>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 xml:space="preserve">      Ежегодная единовременная выплата медицинским работникам ГОБУЗ "Апатитско-Кировская ЦГБ"</t>
  </si>
  <si>
    <t xml:space="preserve">        Пособия, компенсации и иные социальные выплаты гражданам, кроме публичных нормативных обязательств</t>
  </si>
  <si>
    <t xml:space="preserve">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t>
  </si>
  <si>
    <t xml:space="preserve">      Возмещение расходов по проезду в государственные областные медицинские организации Мурманской области</t>
  </si>
  <si>
    <t xml:space="preserve">      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t>
  </si>
  <si>
    <t xml:space="preserve">        Субсидии (гранты в форме субсидий), не подлежащие казначейскому сопровождению</t>
  </si>
  <si>
    <t xml:space="preserve">      Субсидия некоммерческим организациям социальной направленности на возмещение части затрат, связанных с осуществлением ими уставной деятельности</t>
  </si>
  <si>
    <t xml:space="preserve">    Другие вопросы в области социальной политики</t>
  </si>
  <si>
    <t xml:space="preserve">        Субсидии гражданам на приобретение жилья</t>
  </si>
  <si>
    <t xml:space="preserve">      Реализация мероприятий по обеспечению жильем молодых семей</t>
  </si>
  <si>
    <t xml:space="preserve">      Дополнительная социальная выплата многодетным молодым семьям и молодым семьям в случае рождения (усыновления) ребенка</t>
  </si>
  <si>
    <t xml:space="preserve">        Бюджетные инвестиции на приобретение объектов недвижимого имущества в государственную (муниципальную) собственность</t>
  </si>
  <si>
    <t xml:space="preserve">      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</si>
  <si>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Приобретение товаров, работ и услуг в пользу граждан в целях их социального обеспечения</t>
  </si>
  <si>
    <t xml:space="preserve">      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</si>
  <si>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</si>
  <si>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</si>
  <si>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</si>
  <si>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</si>
  <si>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</si>
  <si>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Проведение однократного ремонта жилых помещений, расположенных в муниципальном образовании, закрепленных за детьми-сиротами.</t>
  </si>
  <si>
    <t xml:space="preserve">      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(за счет средств резервного фонда Правительства Мурманской области)</t>
  </si>
  <si>
    <t xml:space="preserve">      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</si>
  <si>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    Охрана семьи и детства</t>
  </si>
  <si>
    <t xml:space="preserve">      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</si>
  <si>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</si>
  <si>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Фонд оплаты труда учреждений</t>
  </si>
  <si>
    <t xml:space="preserve">      Субвенции из областного бюджета местным бюджетам на возмещение расходов по гарантированному перечню услуг по погребению</t>
  </si>
  <si>
    <t xml:space="preserve">      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</si>
  <si>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</si>
  <si>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Проведение ремонта квартир ветеранов Великой Отечественной войны, расположенных в муниципальном образовании</t>
  </si>
  <si>
    <t xml:space="preserve">    Социальное обеспечение населения</t>
  </si>
  <si>
    <t xml:space="preserve">        Иные пенсии, социальные доплаты к пенсиям</t>
  </si>
  <si>
    <t xml:space="preserve">      Доплаты к пенсиям муниципальных служащих</t>
  </si>
  <si>
    <t xml:space="preserve">    Пенсионное обеспечение</t>
  </si>
  <si>
    <t xml:space="preserve">        Субсидии бюджетным учреждениям на иные цели</t>
  </si>
  <si>
    <t xml:space="preserve">    Другие вопросы в области культуры, кинематографии</t>
  </si>
  <si>
    <t xml:space="preserve">      Содержание объекта культурного наследия Мемориал С.М. Кирова</t>
  </si>
  <si>
    <t xml:space="preserve">      Государственная поддержка отрасли культуры</t>
  </si>
  <si>
    <t xml:space="preserve">      Оказание услуг по холодному водоснабжению и водоотведению конного клуба "Ласточка"</t>
  </si>
  <si>
    <t xml:space="preserve">        Бюджетные инвестиции в объекты капитального строительства государственной (муниципальной) собственности</t>
  </si>
  <si>
    <t xml:space="preserve">      Софинансирование за счет местного бюджета расходов на осуществление капитальных вложений в объекты муниципальной собственности</t>
  </si>
  <si>
    <t xml:space="preserve">      Субсидии из областного бюджета местным бюджетам на софинансирование капитальных вложений в объекты муниципальной собственности</t>
  </si>
  <si>
    <t xml:space="preserve">      Авторский надзор за выполнением работ по отделке помещений здания на соответствие разработаным дизай-проектам в рамках проекта "Реконструкция объекта "Здание первого хибиногорского кинотеатра "Большевик"</t>
  </si>
  <si>
    <t xml:space="preserve">      Реконструкция объекта культурного наследия регионального значения "Здание первого хибиногорского кинотеатра "Большевик" в городе Кировске в целях приспособления для современного использования в качестве кино-культурного центра" за счет средств благотворительных пожертвований от АО "Апатит"</t>
  </si>
  <si>
    <t xml:space="preserve">      Разработка дизайн-проектов общественных зон, стратегии бренда, логотипа, элементов фирменного стиля, иконографики в рамках проекта "Реконструкция объекта "Здание первого хибиногорского кинотеатра "Большевик"</t>
  </si>
  <si>
    <t xml:space="preserve">      Работы, направленные на доработку ПСД по проекту "Реконструкция объекта "Здание первого хибиногорского кинотеатра "Большевик"</t>
  </si>
  <si>
    <t xml:space="preserve">      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</si>
  <si>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 xml:space="preserve">      Мероприятия по переходу на отечественное программное обеспечение (в муниципальных библиотеках)</t>
  </si>
  <si>
    <t xml:space="preserve">      Организация, проведение городских культурно-массовых мероприятий (в муниципальных библиотеках)</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</si>
  <si>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</si>
  <si>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</si>
  <si>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Софинансирование за счет местного бюджета расходов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</si>
  <si>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</si>
  <si>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 xml:space="preserve">      Мероприятия по переходу на отечественное программное обеспечение (в муниципальном музее)</t>
  </si>
  <si>
    <t xml:space="preserve">      Организация, проведение городских культурно-массовых мероприятий (в муниципальном музее)</t>
  </si>
  <si>
    <t xml:space="preserve">      Обеспечение деятельности МБУК "Историко-краеведческий музей  с мемориалом  С.М. Кирова и выставочным залом"</t>
  </si>
  <si>
    <t xml:space="preserve">      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</si>
  <si>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</si>
  <si>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 xml:space="preserve">      Мероприятия по переходу на отечественное программное обеспечение (в учреждениях клубного типа)</t>
  </si>
  <si>
    <t xml:space="preserve">      Модернизация и укрепление материально-технической базы муниципальных учреждений и иные аналогичные расходы (в учреждениях клубного типа)</t>
  </si>
  <si>
    <t xml:space="preserve">      Организация, проведение городских культурно-массовых мероприятий (в учреждениях клубного типа)</t>
  </si>
  <si>
    <t xml:space="preserve">      Организация выездных мероприятий (в учреждениях клубного типа)</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</si>
  <si>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</si>
  <si>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t>
  </si>
  <si>
    <t xml:space="preserve">    Культура</t>
  </si>
  <si>
    <t xml:space="preserve">      Изготовление мурала "Лица героев"</t>
  </si>
  <si>
    <t xml:space="preserve">      Приобретение региональной символики</t>
  </si>
  <si>
    <t xml:space="preserve">      Организация, проведение городских культурно-массовых мероприятий учреждениями молодежной политики</t>
  </si>
  <si>
    <t xml:space="preserve">      Обеспечение деятельности муниципального автономного учреждения молодёжной политики "Центр молодёжных инициатив города Кировска"</t>
  </si>
  <si>
    <t xml:space="preserve">      Реализация молодежных инициатив и проектов</t>
  </si>
  <si>
    <t xml:space="preserve">      Оказание муниципальной услуги по предоставлению питания обучающимся</t>
  </si>
  <si>
    <t xml:space="preserve">      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</si>
  <si>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 xml:space="preserve">      Софинансирование за счет местного бюджета расходов на открытие спортивных пространств для молодежи</t>
  </si>
  <si>
    <t xml:space="preserve">      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</si>
  <si>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 xml:space="preserve">      Субсидии из областного бюджета местным бюджетам на открытие спортивных пространств для молодежи</t>
  </si>
  <si>
    <t xml:space="preserve">      Софинансирование за счет местного бюджета расходов на организацию отдыха детей Мурманской области в муниципальных образовательных организациях</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</si>
  <si>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</si>
  <si>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 xml:space="preserve">      Экскурсия детей в "Музей Победы" г. Москва, родители которых учавствовали в СВО</t>
  </si>
  <si>
    <t xml:space="preserve">      Организация летнего отдыха детей за пределами Мурманской области</t>
  </si>
  <si>
    <t xml:space="preserve">        Премии и гранты</t>
  </si>
  <si>
    <t xml:space="preserve">      Поддержка одаренных детей, добившихся значительных результатов</t>
  </si>
  <si>
    <t xml:space="preserve">      Обеспечение участия кировских школьников в мероприятиях регионального и всероссийского уровня</t>
  </si>
  <si>
    <t xml:space="preserve">      Организация занятости обучающихся (занятость детей только по договорам)</t>
  </si>
  <si>
    <t xml:space="preserve">      Софинансирование за счет местного бюджета расходов на обеспечение комплексной безопасности муниципальных образовательных организаций</t>
  </si>
  <si>
    <t xml:space="preserve">      Софинансирование за счет местного бюджета расходов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</si>
  <si>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</si>
  <si>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 xml:space="preserve">      Субсидии из областного бюджета местным бюджетам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</si>
  <si>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 xml:space="preserve">    Другие вопросы в области образования</t>
  </si>
  <si>
    <t xml:space="preserve">      Софинансирование за счет местного бюджета расходов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</si>
  <si>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 государственного движения детей и молодежи на территории Мурманской области</t>
  </si>
  <si>
    <t xml:space="preserve">      Развитие деятельности общероссийского общественно-государственного движения детей и молодежи "Движение первых"</t>
  </si>
  <si>
    <t xml:space="preserve">      Софинансирование за счёт средств местного бюджета расходов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</si>
  <si>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</si>
  <si>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 xml:space="preserve">    Молодежная политика</t>
  </si>
  <si>
    <t xml:space="preserve">      Расходы на обеспечение функций работников органов местного самоуправления</t>
  </si>
  <si>
    <t xml:space="preserve">      Обеспечение эксплуатационно-технического обслуживания муниципальных учреждений и объектов</t>
  </si>
  <si>
    <t xml:space="preserve">      Обеспечение деятельности МКУ "Информационно-аналитический центр"</t>
  </si>
  <si>
    <t xml:space="preserve">      Обеспечение деятельности МКУ  "Центр учета г. Кировска"</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</si>
  <si>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</si>
  <si>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</si>
  <si>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</si>
  <si>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Осуществление переданных полномочий Российской Федерации на государственную регистрацию актов гражданского состояния</t>
  </si>
  <si>
    <t xml:space="preserve">      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</si>
  <si>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 xml:space="preserve">      Обеспечение деятельности МКУ "УКГХ"</t>
  </si>
  <si>
    <t xml:space="preserve">      Обеспечение деятельности службы лавинной безопасности и аварийно-спасательной службы</t>
  </si>
  <si>
    <t xml:space="preserve">      Обеспечение деятельности МКУ "Управление по делам ГОиЧС"</t>
  </si>
  <si>
    <t xml:space="preserve">    Профессиональная подготовка, переподготовка и повышение квалификации</t>
  </si>
  <si>
    <t xml:space="preserve">      Мероприятия по переходу на отечественное программное обеспечение (в учреждениях дополнительного образования в области культуры и искусства)</t>
  </si>
  <si>
    <t xml:space="preserve">      Модернизация и укрепление материально-технической базы муниципальных учреждений и иные аналогичные расходы (в учреждениях дополнительного образования в сфере культуры и искусства)</t>
  </si>
  <si>
    <t xml:space="preserve">      Расходы на участие коллективов в фестивалях, конкурсах, выставках различного уровня (в учреждениях дополнительного образования в области культуры и искусства)</t>
  </si>
  <si>
    <t xml:space="preserve">      Предоставление  дополнительного образования детям в сфере культуры и искусства</t>
  </si>
  <si>
    <t xml:space="preserve">      Представление дополнительного образования технической направленности на базе Центра цифрового образования детей "IT-куб"</t>
  </si>
  <si>
    <t xml:space="preserve">      Оказание муниципальной услуги по предоставлению дополнительного образования в сфере общего образования</t>
  </si>
  <si>
    <t xml:space="preserve">      Развитие деятельности общественных объединений "ЮНАРМИЯ", "Российское движение школьников"</t>
  </si>
  <si>
    <t xml:space="preserve">      Обеспечение эффективных мер, организация мероприятий по вопросам профилактики наркомании, токсикомании, алкоголизма, ВИЧ/СПИДА, правонарушений</t>
  </si>
  <si>
    <t xml:space="preserve">      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</si>
  <si>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 xml:space="preserve">      Мероприятия, направленные на самореализацию, самоопределение и выявление талантливых детей Центра цифрового образования детей "IT-куб"</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</si>
  <si>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</si>
  <si>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</si>
  <si>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t>
  </si>
  <si>
    <t xml:space="preserve">      Развитие детского туризма, в т.ч. международного</t>
  </si>
  <si>
    <t xml:space="preserve">      Мероприятия, направленные на самореализацию, самоопределение и выявление талантливых детей</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</si>
  <si>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дополнительного образования в области образования)</t>
  </si>
  <si>
    <t xml:space="preserve">      Мероприятия по переходу на отечественное программное обеспечение (в учреждениях дополнительного образования в области образования)</t>
  </si>
  <si>
    <t xml:space="preserve">      Обновление оборудования, приобретение технических и компьютерных средств обучения</t>
  </si>
  <si>
    <t xml:space="preserve">      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t>
  </si>
  <si>
    <t xml:space="preserve">    Дополнительное образование детей</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</si>
  <si>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</si>
  <si>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Софинансирование за счет местного бюджета расходов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</si>
  <si>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 xml:space="preserve">      Софинансирование за счет местного бюджета расходов на предоставление бесплатного питания отдельным категориям обучающихся по образовательным программам начального общего образования</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</si>
  <si>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</si>
  <si>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Субвенции из областного бюджета местным бюджетам на обеспечение бесплатным питанием отдельных категорий обучающихся</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</si>
  <si>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</si>
  <si>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</si>
  <si>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</si>
  <si>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</si>
  <si>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</si>
  <si>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</si>
  <si>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</si>
  <si>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Единовременное пособие работникам по специальностям на которые имеется дефицит специалистов, заключившие трудовые договоры о работе в организациях, финансируемых из бюджета города Кировска, прибывшие в соответствии с этими договорами из других регионов Российской Федерации, а также городов (поселений) Мурманской области, кроме города Апатиты</t>
  </si>
  <si>
    <t xml:space="preserve">      Оказание муниципальной услуги по предоставлению общедоступного и бесплатного начального общего, основного общего, среднего общего образования по основным общеобразовательным программам</t>
  </si>
  <si>
    <t xml:space="preserve">      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</si>
  <si>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 xml:space="preserve">      Создание и обеспечение функционирования центров образования естественнонаучной и технологической направленностей "Точка роста"</t>
  </si>
  <si>
    <t xml:space="preserve">      Организация и проведение муниципальных профессиональных конкурсов, чествование педагогов в профессиональный праздник</t>
  </si>
  <si>
    <t xml:space="preserve">        Закупка товаров, работ и услуг в целях капитального ремонта государственного (муниципального) имущества</t>
  </si>
  <si>
    <t xml:space="preserve">      Субсидии из областного бюджета местным бюджетам на мероприятия по модернизации школьных систем образования</t>
  </si>
  <si>
    <t xml:space="preserve">      Софинансирование за счет местного бюджета расходов на мероприятия по модернизации школьных систем образования</t>
  </si>
  <si>
    <t xml:space="preserve">      Реализация мероприятий по модернизации школьных систем образования (капитальный ремонт зданий общеобразовательных организаций муниципального округа город Кировск с подведомственной территорией)</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</si>
  <si>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</si>
  <si>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</si>
  <si>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 xml:space="preserve">      Софинансирование за счет местного бюджета расходов на реализацию мероприятий по преобразованию пространств образовательных организаций в рамках проекта "Arctic schools"</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</si>
  <si>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</si>
  <si>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 xml:space="preserve">      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</si>
  <si>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</si>
  <si>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 xml:space="preserve">    Общее образование</t>
  </si>
  <si>
    <t xml:space="preserve">      Обеспечение питания в дошкольных муниципальных учреждениях</t>
  </si>
  <si>
    <t xml:space="preserve">      Оказание муниципальной услуги по предоставлению дошкольного образования и воспитания</t>
  </si>
  <si>
    <t xml:space="preserve">      Обеспечение деятельности территориального психолого-медико-педагогической комиссии города Кировска</t>
  </si>
  <si>
    <t xml:space="preserve">      Техническое обслуживание системы водоподготовки бассейнов в дошкольных образовательных учреждениях</t>
  </si>
  <si>
    <t xml:space="preserve">      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</si>
  <si>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 xml:space="preserve">      Мероприятия по преобразованию пространств образовательных организаций в рамках проекта "Arctic schools"</t>
  </si>
  <si>
    <t xml:space="preserve">      Мероприятия по переходу на отечественное программное обеспечение (в дошкольных образовательных учреждениях)</t>
  </si>
  <si>
    <t xml:space="preserve">      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</si>
  <si>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 xml:space="preserve">    Дошкольное образование</t>
  </si>
  <si>
    <t xml:space="preserve">        Уплата иных платежей</t>
  </si>
  <si>
    <t xml:space="preserve">        Уплата прочих налогов, сборов</t>
  </si>
  <si>
    <t xml:space="preserve">        Уплата налога на имущество организаций и земельного налога</t>
  </si>
  <si>
    <t xml:space="preserve">        Исполнение судебных актов Российской Федерации и мировых соглашений по возмещению причиненного вреда</t>
  </si>
  <si>
    <t xml:space="preserve">        Закупка энергетических ресурсов</t>
  </si>
  <si>
    <t xml:space="preserve">        Иные выплаты персоналу учреждений, за исключением фонда оплаты труда</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</si>
  <si>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</si>
  <si>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</si>
  <si>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</si>
  <si>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</si>
  <si>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</si>
  <si>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4)</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</si>
  <si>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3)</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</si>
  <si>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ремонту внутридомового имущества многоквартирного дома по адресу: город Кировск, улица Парковая, дом 5)</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</si>
  <si>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</si>
  <si>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4)</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</si>
  <si>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3)</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</si>
  <si>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ремонту внутридомового имущества многоквартирного дома по адресу: город Кировск, улица Парковая, дом 5)</t>
  </si>
  <si>
    <t xml:space="preserve">      Субсидии из бюджета города Кировска на реализацию инициативных проектов в муниципальном округе город Кировск Мурманской области</t>
  </si>
  <si>
    <t xml:space="preserve">      Устройство архитектурно-художественной подсветки фундаментальной росписи фасадов МКД г. Кировска</t>
  </si>
  <si>
    <t xml:space="preserve">    Другие вопросы в области жилищно-коммунального хозяйства</t>
  </si>
  <si>
    <t xml:space="preserve">      Приобретение материальных запасов и материальных ценностей для улучшения внешнего облика территории города</t>
  </si>
  <si>
    <t xml:space="preserve">      Содержание объектов внешнего благоустройства</t>
  </si>
  <si>
    <t xml:space="preserve">      Призовой фонд при проведении конкурса "Цветочный город"</t>
  </si>
  <si>
    <t xml:space="preserve">      Ремонт и дооборудование объектов внешнего благоустройства</t>
  </si>
  <si>
    <t xml:space="preserve">      Благоустройство объектов внешнего благоустройства</t>
  </si>
  <si>
    <t xml:space="preserve">      Иные межбюджетные трансферты из областного бюджета местным бюджетам в целях поощрения муниципальных образований - победителей конкурса на лучшее озеленение территорий населенных пунктов Мурманской области</t>
  </si>
  <si>
    <t xml:space="preserve">      Разработка проектной документации и проведение инженерных изысканий для благоустройства и озеленения территории муниципального округа город Кировск</t>
  </si>
  <si>
    <t xml:space="preserve">      Озеленение объектов внешнего благоустройства, уличной дорожной сети</t>
  </si>
  <si>
    <t xml:space="preserve">      Хранение праздничного инвентаря</t>
  </si>
  <si>
    <t xml:space="preserve">      Организация праздничных мероприятий</t>
  </si>
  <si>
    <t xml:space="preserve">      Ремонт  праздничного инвентаря</t>
  </si>
  <si>
    <t xml:space="preserve">      Выполнение  работ по художественному оформлению города</t>
  </si>
  <si>
    <t xml:space="preserve">      Приобретение праздничного инвентаря</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</si>
  <si>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</si>
  <si>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</si>
  <si>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 xml:space="preserve">      Приобретение дорожных знаков, искусственных дорожных неровностей, светоотражающих элементов для обеспечения безопасности дорожного движения</t>
  </si>
  <si>
    <t xml:space="preserve">      Субсидия на финансовое обеспечение (возмещение) затрат по эксплуатации и техническому обслуживанию объектов уличного наружного освещения, находящихся в собственности муниципального округа город Кировск Мурманской области, переданных в хозяйственное ведение муниципальному унитарному предприятию города Кировска "Кировская городская электрическая сеть"</t>
  </si>
  <si>
    <t xml:space="preserve">      Техническое обслуживание светофорных объектов</t>
  </si>
  <si>
    <t xml:space="preserve">      Техническое обслуживание информационных табло</t>
  </si>
  <si>
    <t xml:space="preserve">      Текущее обслуживание объектов уличного и дворового освещения (снабжение электрической энергией объектов уличного и дворового наружного освещения)</t>
  </si>
  <si>
    <t xml:space="preserve">      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</si>
  <si>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 xml:space="preserve">      Разработка проекта рекультивации земельного участка</t>
  </si>
  <si>
    <t xml:space="preserve">      Оценка, эвакуация, хранение и утилизация брошенного и разукомплектованного транспорта</t>
  </si>
  <si>
    <t xml:space="preserve">      Установка секторных табличек на территории кладбищ</t>
  </si>
  <si>
    <t xml:space="preserve">      Вывоз твердых коммунальных отходов с территории кладбищ</t>
  </si>
  <si>
    <t xml:space="preserve">      Содержание мест захоронения умерших (погибших), не имеющих супруга(и) и близких родственников</t>
  </si>
  <si>
    <t xml:space="preserve">      Текущий ремонт и содержание объектов захоронений в зимний и летний период</t>
  </si>
  <si>
    <t xml:space="preserve">      Благоустройство места захоронения почетного гражданина Шилейко И.И.</t>
  </si>
  <si>
    <t xml:space="preserve">      Разработка проектно-сметной документации на строительство кладбища</t>
  </si>
  <si>
    <t xml:space="preserve">      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</si>
  <si>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 xml:space="preserve">      Транспортировка в морг с мест обнаружения или происшествия тел умерших (погибших)</t>
  </si>
  <si>
    <t xml:space="preserve">      Оборудование мест для сбора бытовых отходов в городе Кировске</t>
  </si>
  <si>
    <t xml:space="preserve">      Ликвидация несанкционированных свалок</t>
  </si>
  <si>
    <t xml:space="preserve">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</si>
  <si>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</si>
  <si>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"Семейный уголок")</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</si>
  <si>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</si>
  <si>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</si>
  <si>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 xml:space="preserve">      Софинансирование за счет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</si>
  <si>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"Семейный уголок")</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</si>
  <si>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по благоустройству детской площадки, расположенной на территории "Театральный дворик" по ул. Мира д.7)</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</si>
  <si>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"Навстречу к спорту" по благоустройству спортивной площадки, расположенной в р-не ул. Советская, город Кировск)</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</si>
  <si>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по ул. Мира д. 14 - Юбилейная д. 10")</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</si>
  <si>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"Семейный уголок")</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</si>
  <si>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по благоустройству детской площадки, расположенной на территории "Театральный дворик" по ул. Мира д.7)</t>
  </si>
  <si>
    <t xml:space="preserve">      Субсидии из бюджета города Кировска за счет инициативных платежей на реализацию инициативных проектов в муниципальном округе город Кировск Мурманской области (Инициативный проект "Навстречу к спорту" по благоустройству спортивной площадки, расположенной в р-не ул. Советская, город Кировск)</t>
  </si>
  <si>
    <t xml:space="preserve">      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t>
  </si>
  <si>
    <t xml:space="preserve">    Благоустройство</t>
  </si>
  <si>
    <t xml:space="preserve">      Иные межбюджетные трансферты из областного бюджета местным бюджетам в целях обеспечения надежности систем теплоснабжения (за счет средств резервного фонда Правительства Мурманской области)</t>
  </si>
  <si>
    <t xml:space="preserve">      Выполнение работ по ремонту тепловых сетей</t>
  </si>
  <si>
    <t xml:space="preserve">      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t>
  </si>
  <si>
    <t xml:space="preserve">      Субсидии из областного бюджета местным бюджетам на приобретение коммунальной техники для уборки территорий муниципальных образований Мурманской области</t>
  </si>
  <si>
    <t xml:space="preserve">    Коммунальное хозяйство</t>
  </si>
  <si>
    <t xml:space="preserve">      Текущий ремонт и оборудование пустующих муниципальных жилых помещений</t>
  </si>
  <si>
    <t xml:space="preserve">      Оплата взносов в фонд капитального ремонта многоквартирных домов (жилые помещения)</t>
  </si>
  <si>
    <t xml:space="preserve">      Текущий ремонт и оборудование пустующих жилых помещений для дальнейшего предоставления в социальный найм нуждающимся гражданам</t>
  </si>
  <si>
    <t xml:space="preserve">      Содержание муниципальных жилых зданий и помещений</t>
  </si>
  <si>
    <t xml:space="preserve">    Жилищное хозяйство</t>
  </si>
  <si>
    <t xml:space="preserve">      Обеспечение транспортной инфраструктурой земельных участков, предоставляемых в собственность многодетным семьям под индивидуальное жилищное строительство в н.п. Титан</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</si>
  <si>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</si>
  <si>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Финансовое обеспечение текущей деятельности МКУ "Центр развития туризма и бизнеса г. Кировска"</t>
  </si>
  <si>
    <t xml:space="preserve">      Субсидия в виде имущественного взноса автономной некоммерческой организации "Агентство по развитию туризма и предпринимательства города Кировска"</t>
  </si>
  <si>
    <t xml:space="preserve">      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</si>
  <si>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 xml:space="preserve">      Организация семинаров, круглых столов и других деловых мероприятий для субъектов малого и среднего предпринимательства</t>
  </si>
  <si>
    <t xml:space="preserve">    Другие вопросы в области национальной экономики</t>
  </si>
  <si>
    <t xml:space="preserve">      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</si>
  <si>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</si>
  <si>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</si>
  <si>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Проведение госэкспертизы проектной документации "Капитальный ремонт путепровода на ПК 1+91,13; ПК 0+47,38 в составе автодороги "Автодорога, включая 3 путепровода, 2 моста в г. Кировск от центральной почты до проходной Кировского рудника"</t>
  </si>
  <si>
    <t xml:space="preserve">      Выполнение работ по нанесению дорожной разметки на улично-дорожной сети муниципального округа город Кировск с подведомственной территорией</t>
  </si>
  <si>
    <t xml:space="preserve">      Обеспечение транспортного обслуживания муниципальных учреждений и объектов</t>
  </si>
  <si>
    <t xml:space="preserve">      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</si>
  <si>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 xml:space="preserve">      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</si>
  <si>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 xml:space="preserve">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</si>
  <si>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</si>
  <si>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 xml:space="preserve">      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</si>
  <si>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</si>
  <si>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Строительство автомобильной дороги с низкой интенсивностью движения на территории ИЖС в н.п. Титан</t>
  </si>
  <si>
    <t xml:space="preserve">      Ремонт автомобильных дорог общего пользования местного значения</t>
  </si>
  <si>
    <t xml:space="preserve">      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</si>
  <si>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 xml:space="preserve">    Дорожное хозяйство (дорожные фонды)</t>
  </si>
  <si>
    <t xml:space="preserve">      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</si>
  <si>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 xml:space="preserve">    Транспорт</t>
  </si>
  <si>
    <t xml:space="preserve">      Осуществление деятельности по отлову и содержанию животных без владельцев</t>
  </si>
  <si>
    <t xml:space="preserve">      Субвенции из областного бюджета местным бюджетам на осуществление деятельности по отлову и содержанию животных без владельцев</t>
  </si>
  <si>
    <t xml:space="preserve">      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t>
  </si>
  <si>
    <t xml:space="preserve">    Сельское хозяйство и рыболовство</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</si>
  <si>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</si>
  <si>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 xml:space="preserve">    Общеэкономические вопросы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</si>
  <si>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</si>
  <si>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Фонд оплаты труда государственных (муниципальных) органов</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</si>
  <si>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</si>
  <si>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</si>
  <si>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Другие вопросы в области национальной безопасности и правоохранительной деятельности</t>
  </si>
  <si>
    <t xml:space="preserve">        Специальные расходы</t>
  </si>
  <si>
    <t xml:space="preserve">      Расходы за счет средств резервного фонда администрации муниципального округа город Кировск с подведомственной территорией Мурманской области для обеспечения проведения мероприятий по введению в действие резервного трансформатора на территории населенного пункта Коашва муниципального округа город Кировск Мурманской области</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</si>
  <si>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</si>
  <si>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</si>
  <si>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Защита населения и территории от чрезвычайных ситуаций природного и техногенного характера, пожарная безопасность</t>
  </si>
  <si>
    <t xml:space="preserve">        Иные выплаты персоналу государственных (муниципальных) органов, за исключением фонда оплаты труда</t>
  </si>
  <si>
    <t xml:space="preserve">    Органы юстиции</t>
  </si>
  <si>
    <t xml:space="preserve">      Прочие расходы и услуги муниципального образования город Кировск с подведомственной территорией Мурманской области</t>
  </si>
  <si>
    <t xml:space="preserve">        Резервные средства</t>
  </si>
  <si>
    <t xml:space="preserve">      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</si>
  <si>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Средства, зарезервированные на софинансирование расходов в рамках реализации областных региональных программ</t>
  </si>
  <si>
    <t xml:space="preserve">      Зарезервированные средства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</si>
  <si>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Иные межбюджетные трансферты из областного бюджета местным бюджетам за достижение значений показателей деятельности в укреплении гражданского единства жителей Мурманской области (за счет средств резервного фонда Правительства Мурманской области)</t>
  </si>
  <si>
    <t xml:space="preserve">      Поощрение за достижения в развитии гражданского общества и повышении открытости органов местного самоуправления</t>
  </si>
  <si>
    <t xml:space="preserve">      Разработка (актуализация) программы комплексного развития коммунальной инфраструктуры муниципального округа город Кировск Мурманской области</t>
  </si>
  <si>
    <t xml:space="preserve">      Разработка (актуализация) схемы водоснабжения и водоотведения муниципального округа город Кировск Мурманской области</t>
  </si>
  <si>
    <t xml:space="preserve">      Актуализация схемы теплоснабжения муниципального округа город Кировск с подведомственной территорией</t>
  </si>
  <si>
    <t xml:space="preserve">      Разработка проекта планировки и межевания территории муниципального округа город Кировск</t>
  </si>
  <si>
    <t xml:space="preserve">      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</si>
  <si>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 xml:space="preserve">      Проведение рыночной оценки суммы неосновательного обогащения за пользование муниципальным имуществом в связи с уклонением собственников нежилых зданий и помещений от заключения договоров аренды земельных участков</t>
  </si>
  <si>
    <t xml:space="preserve">      Оплата НДС с суммы арендной платы за объекты муниципальной собственности, сдаваемые физическим лицам</t>
  </si>
  <si>
    <t xml:space="preserve">      Приобретение и установка туристических знаков в целях указания на городские достопримечательности</t>
  </si>
  <si>
    <t xml:space="preserve">      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t>
  </si>
  <si>
    <t xml:space="preserve">      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t>
  </si>
  <si>
    <t xml:space="preserve">      Закупка товаров, работ, услуг в сфере информационно - коммуникационных технологий для обеспечения деятельности КУМС</t>
  </si>
  <si>
    <t xml:space="preserve">      Проведение комплексных кадастровых работ</t>
  </si>
  <si>
    <t xml:space="preserve">      Ремонт муниципальных водопроводных, канализационных, тепловых сетей</t>
  </si>
  <si>
    <t xml:space="preserve">      Техническая инвентаризация бесхозяйных объектов, оценка стоимости дорог, объектов инженерной инфраструктуры</t>
  </si>
  <si>
    <t xml:space="preserve">      Уплата налогов, госпошлины, услуги нотариуса, страхование ОСАГО и иных обязательных платежей КУМС</t>
  </si>
  <si>
    <t xml:space="preserve">      Снос и утилизация списанных объектов имущества, входящих в состав муниципальной казны (нежилые)</t>
  </si>
  <si>
    <t xml:space="preserve">      Оплата взносов в фонд капитального ремонта многоквартирных домов (нежилые помещения)</t>
  </si>
  <si>
    <t xml:space="preserve">      Проведение работ по формированию земельных участков (проведение кадастровых, топографо-геодезических и картографических работ)</t>
  </si>
  <si>
    <t xml:space="preserve">      Содержание муниципальных нежилых зданий и помещений в надлежащем состоянии</t>
  </si>
  <si>
    <t xml:space="preserve">      Обеспечение эксплуатационно-технического обслуживания муниципальных учреждений и объектов (дорожный участок)</t>
  </si>
  <si>
    <t xml:space="preserve">      Обеспечение деятельности МКУ "Центр МТО города Кировска" (дорожный участок)</t>
  </si>
  <si>
    <t xml:space="preserve">      Обеспечение деятельности МКУ "Центр МТО города Кировска"</t>
  </si>
  <si>
    <t xml:space="preserve">      Мероприятия по переходу на отечественное программное обеспечение (в муниципальных казенных учреждениях)</t>
  </si>
  <si>
    <t xml:space="preserve">        Публичные нормативные выплаты гражданам несоциального характера</t>
  </si>
  <si>
    <t xml:space="preserve">      Ежемесячная денежная выплата гражданам, удостоенным звания "Почётный гражданин города Кировска"</t>
  </si>
  <si>
    <t xml:space="preserve">      Субвенции из областного бюджета местным бюджетам на реализацию Закона Мурманской области "Об административных комиссиях"</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</si>
  <si>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</si>
  <si>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</si>
  <si>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Другие общегосударственные вопросы</t>
  </si>
  <si>
    <t xml:space="preserve">      Резервный фонд администрации муниципального округа город Кировск с подведомственной территорией Мурманской области</t>
  </si>
  <si>
    <t xml:space="preserve">    Резервные фонды</t>
  </si>
  <si>
    <t xml:space="preserve">      Финансовое обеспечение мероприятий, связанных с оказанием содействия в подготовке и проведении выборов Президента Российской Федерации</t>
  </si>
  <si>
    <t xml:space="preserve">    Обеспечение проведения выборов и референдумов</t>
  </si>
  <si>
    <t xml:space="preserve">      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</si>
  <si>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</si>
  <si>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</si>
  <si>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 xml:space="preserve">    Обеспечение деятельности финансовых, налоговых и таможенных органов и органов финансового (финансово-бюджетного) надзора</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</si>
  <si>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</si>
  <si>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</si>
  <si>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</si>
  <si>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</si>
  <si>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</si>
  <si>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</si>
  <si>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округа город Кировск с подведомственной территорией Мурманской области</t>
  </si>
  <si>
    <t xml:space="preserve">      Расходы на выплаты по оплате труда главы муниципального округа город Кировск с подведомственной территорией Мурманской области</t>
  </si>
  <si>
    <t xml:space="preserve">    Функционирование высшего должностного лица субъекта Российской Федерации и муниципального образования</t>
  </si>
  <si>
    <t>Наименование</t>
  </si>
  <si>
    <t>Показатели расходов местного бюджета по разделам и подразделам классификации расходов бюджета за 2024 год</t>
  </si>
  <si>
    <t>Приложение № 4</t>
  </si>
  <si>
    <t>Всего источников финансирования дефицита</t>
  </si>
  <si>
    <t>01 05 02 01 14 0000 610</t>
  </si>
  <si>
    <t>Уменьшение прочих остатков денежных средств бюджетов муниципальных округов</t>
  </si>
  <si>
    <t>01 05 02 01 00 0000 610</t>
  </si>
  <si>
    <t>Уменьшение прочих остатков денежных средств бюджетов</t>
  </si>
  <si>
    <t>01 05 02 00 00 0000 600</t>
  </si>
  <si>
    <t>Уменьшение прочих остатков средств бюджетов</t>
  </si>
  <si>
    <t>01 05 00 00 00 0000 600</t>
  </si>
  <si>
    <t>Уменьшение остатков средств бюджетов</t>
  </si>
  <si>
    <t>01 05 02 01 14 0000 510</t>
  </si>
  <si>
    <t>Увеличение прочих остатков денежных средств бюджетов муниципальных округов</t>
  </si>
  <si>
    <t>01 05 02 01 00 0000 510</t>
  </si>
  <si>
    <t>Увеличение прочих остатков денежных средств бюджетов</t>
  </si>
  <si>
    <t>01 05 02 00 00 0000 500</t>
  </si>
  <si>
    <t>Увеличение прочих остатков средств бюджетов</t>
  </si>
  <si>
    <t>01 05 00 00 00 0000 500</t>
  </si>
  <si>
    <t>Увеличение остатков средств бюджетов</t>
  </si>
  <si>
    <t>01 05 00 00 00 0000 000</t>
  </si>
  <si>
    <t>Изменение остатков средств на счетах по учету средств бюджетов</t>
  </si>
  <si>
    <t>01 06 10 02 14 0005 550</t>
  </si>
  <si>
    <t>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муниципального образования</t>
  </si>
  <si>
    <t>01 06 10 02 14 0002 550</t>
  </si>
  <si>
    <t>Увеличение финансовых активов за счет привлечения на единый счет местного бюджета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</si>
  <si>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01 06 10 02 14 0000 550</t>
  </si>
  <si>
    <t>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</si>
  <si>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01 06 10 02 00 0000 500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</si>
  <si>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</si>
  <si>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01 06 10 00 00 0000 000</t>
  </si>
  <si>
    <t>Операции по управлению остатками средств на единых счетах бюджетов</t>
  </si>
  <si>
    <t>01 06 00 00 00 0000 000</t>
  </si>
  <si>
    <t>Иные источники внутреннего финансирования дефицитов бюджетов</t>
  </si>
  <si>
    <t>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</si>
  <si>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</si>
  <si>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01 03 01 00 14 0000 810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</si>
  <si>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</si>
  <si>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01 03 01 00 00 0000 800</t>
  </si>
  <si>
    <t>Погашение бюджетных кредитов, полученных из других бюджетов бюджетной системы Российской Федерации в валюте Российской Федерации</t>
  </si>
  <si>
    <t>01 03 01 00 00 0000 000</t>
  </si>
  <si>
    <t>Бюджетные кредиты из других бюджетов бюджетной системы Российской Федерации в валюте Российской Федерации</t>
  </si>
  <si>
    <t>01 03 00 00 00 0000 000</t>
  </si>
  <si>
    <t>Бюджетные кредиты из других бюджетов бюджетной системы Российской Федерации</t>
  </si>
  <si>
    <t>01 02 00 00 14 0000 810</t>
  </si>
  <si>
    <t>Погашение муниципальными округами кредитов от кредитных организаций в валюте Российской Федерации</t>
  </si>
  <si>
    <t>01 02 00 00 00 0000 800</t>
  </si>
  <si>
    <t>Погашение кредитов, предоставленных кредитными организациями в валюте Российской Федерации</t>
  </si>
  <si>
    <t>01 02 00 00 14 0000 710</t>
  </si>
  <si>
    <t>Привлечение муниципальными округами кредитов от кредитных организаций в валюте Российской Федерации</t>
  </si>
  <si>
    <t>01 02 00 00 00 0000 700</t>
  </si>
  <si>
    <t>Привлечение кредитов от кредитных организаций в валюте Российской Федерации</t>
  </si>
  <si>
    <t>01 02 00 00 00 0000 000</t>
  </si>
  <si>
    <t>Кредиты кредитных организаций в валюте Российской Федерации</t>
  </si>
  <si>
    <t>00 00 00 00 00 0000 000</t>
  </si>
  <si>
    <t>01 00 00 00 00 0000 000</t>
  </si>
  <si>
    <t>Источники внутреннего финансирования бюджета</t>
  </si>
  <si>
    <t>Источники финансирования дефицита бюджета</t>
  </si>
  <si>
    <t>Утверждено решением Совета депутатов</t>
  </si>
  <si>
    <t>Код  источника финансирования дефицита бюджета по бюджетной классификации</t>
  </si>
  <si>
    <t>Код администратора источника финансирования дефицита бюджета</t>
  </si>
  <si>
    <t>Наименование источника</t>
  </si>
  <si>
    <t xml:space="preserve">Показатели источников финансирования дефицита бюджета по кодам классификации источников финансирования дефицитов бюджетов за 2024 год </t>
  </si>
  <si>
    <t>Приложение № 5</t>
  </si>
  <si>
    <t>000 01 05 02 01 14 0000 610</t>
  </si>
  <si>
    <t>000 01 05 02 01 00 0000 610</t>
  </si>
  <si>
    <t>000 01 05 02 00 00 0000 600</t>
  </si>
  <si>
    <t>000 01 05 00 00 00 0000 600</t>
  </si>
  <si>
    <t>000 01 05 02 01 14 0000 510</t>
  </si>
  <si>
    <t>000 01 05 02 01 00 0000 510</t>
  </si>
  <si>
    <t>000 01 05 02 00 00 0000 500</t>
  </si>
  <si>
    <t>000 01 05 00 00 00 0000 500</t>
  </si>
  <si>
    <t>000 01 05 00 00 00 0000 000</t>
  </si>
  <si>
    <t>000 01 06 10 02 14 0005 550</t>
  </si>
  <si>
    <t>000 01 06 10 02 14 0002 550</t>
  </si>
  <si>
    <t>000 01 06 10 02 14 0000 550</t>
  </si>
  <si>
    <t>000 01 06 10 02 00 0000 500</t>
  </si>
  <si>
    <t>000 01 06 10 00 00 0000 000</t>
  </si>
  <si>
    <t>000 01 06 00 00 00 0000 000</t>
  </si>
  <si>
    <t>000 01 03 01 00 14 2202 810</t>
  </si>
  <si>
    <t>000 01 03 01 00 14 0000 810</t>
  </si>
  <si>
    <t>000 01 03 01 00 00 0000 800</t>
  </si>
  <si>
    <t>000 01 03 01 00 00 0000 000</t>
  </si>
  <si>
    <t>000 01 03 00 00 00 0000 000</t>
  </si>
  <si>
    <t>000 01 02 00 00 14 0000 810</t>
  </si>
  <si>
    <t>000 01 02 00 00 00 0000 800</t>
  </si>
  <si>
    <t>000 01 02 00 00 14 0000 710</t>
  </si>
  <si>
    <t>000 01 02 00 00 00 0000 700</t>
  </si>
  <si>
    <t>000 01 02 00 00 00 0000 000</t>
  </si>
  <si>
    <t>000 01 00 00 00 00 0000 000</t>
  </si>
  <si>
    <t xml:space="preserve">Показатели источников финансирования дефицита бюджета по кодам групп, подгрупп, статей, видов источников финансирования дефицитов бюджетов, относящихся к источникам финансирования 
дефицитов бюджетов, за 2024 год </t>
  </si>
  <si>
    <t>Приложение №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</si>
</sst>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name val="Calibri"/>
      <family val="2"/>
      <scheme val="minor"/>
    </font>
    <font>
      <sz val="10"/>
      <color rgb="FF000000"/>
      <name val="Arial Cyr"/>
    </font>
    <font>
      <b/>
      <sz val="12"/>
      <color rgb="FF000000"/>
      <name val="Arial Cyr"/>
    </font>
    <font>
      <b/>
      <sz val="10"/>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12"/>
      <color rgb="FF000000"/>
      <name val="Times New Roman"/>
      <family val="1"/>
      <charset val="204"/>
    </font>
    <font>
      <b/>
      <sz val="12"/>
      <color rgb="FF000000"/>
      <name val="Times New Roman"/>
      <family val="1"/>
      <charset val="204"/>
    </font>
    <font>
      <sz val="12"/>
      <name val="Times New Roman"/>
      <family val="1"/>
      <charset val="204"/>
    </font>
    <font>
      <b/>
      <sz val="10"/>
      <color rgb="FF000000"/>
      <name val="Arial Cyr"/>
      <charset val="204"/>
    </font>
    <font>
      <sz val="10"/>
      <name val="Arial CYR"/>
    </font>
    <font>
      <sz val="12"/>
      <color rgb="FF000000"/>
      <name val="Arial Cyr"/>
    </font>
    <font>
      <b/>
      <sz val="12"/>
      <color rgb="FF000000"/>
      <name val="Arial Cyr"/>
      <charset val="204"/>
    </font>
    <font>
      <b/>
      <sz val="10"/>
      <name val="Arial Cyr"/>
      <charset val="204"/>
    </font>
    <font>
      <sz val="8"/>
      <color rgb="FF000000"/>
      <name val="Arial Cyr"/>
    </font>
    <font>
      <b/>
      <sz val="12"/>
      <name val="Times New Roman"/>
      <family val="1"/>
      <charset val="204"/>
    </font>
    <font>
      <sz val="11"/>
      <color rgb="FF000000"/>
      <name val="Calibri"/>
      <scheme val="minor"/>
    </font>
    <font>
      <b/>
      <sz val="11"/>
      <color rgb="FF000000"/>
      <name val="Arial Cyr"/>
    </font>
    <font>
      <sz val="9"/>
      <color rgb="FF000000"/>
      <name val="Arial Cyr"/>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rgb="FFFFFFCC"/>
      </patternFill>
    </fill>
    <fill>
      <patternFill patternType="solid">
        <fgColor theme="0"/>
        <bgColor indexed="64"/>
      </patternFill>
    </fill>
    <fill>
      <patternFill patternType="solid">
        <fgColor rgb="FFFFFFFF"/>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rgb="FF000000"/>
      </left>
      <right style="thin">
        <color rgb="FF000000"/>
      </right>
      <top style="thin">
        <color rgb="FF000000"/>
      </top>
      <bottom/>
      <diagonal/>
    </border>
    <border>
      <left style="medium">
        <color rgb="FF000000"/>
      </left>
      <right/>
      <top/>
      <bottom/>
      <diagonal/>
    </border>
    <border>
      <left style="medium">
        <color rgb="FF000000"/>
      </left>
      <right style="thin">
        <color rgb="FF000000"/>
      </right>
      <top/>
      <bottom/>
      <diagonal/>
    </border>
    <border>
      <left/>
      <right style="thin">
        <color rgb="FF000000"/>
      </right>
      <top/>
      <bottom/>
      <diagonal/>
    </border>
  </borders>
  <cellStyleXfs count="62">
    <xf numFmtId="0" fontId="0" fillId="0" borderId="0"/>
    <xf numFmtId="0" fontId="1" fillId="0" borderId="1">
      <alignment horizontal="lef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1" fillId="0" borderId="3">
      <alignment horizontal="center" vertical="center" wrapText="1"/>
    </xf>
    <xf numFmtId="1" fontId="1" fillId="0" borderId="2">
      <alignment horizontal="center" vertical="top" shrinkToFit="1"/>
    </xf>
    <xf numFmtId="0" fontId="1" fillId="0" borderId="2">
      <alignment horizontal="left" vertical="top" wrapText="1"/>
    </xf>
    <xf numFmtId="0" fontId="1" fillId="0" borderId="2">
      <alignment horizontal="center" vertical="top" wrapText="1"/>
    </xf>
    <xf numFmtId="4" fontId="3" fillId="2" borderId="2">
      <alignment horizontal="right" vertical="top" shrinkToFit="1"/>
    </xf>
    <xf numFmtId="10" fontId="3" fillId="2" borderId="2">
      <alignment horizontal="center" vertical="top" shrinkToFit="1"/>
    </xf>
    <xf numFmtId="1" fontId="3" fillId="0" borderId="2">
      <alignment horizontal="left" vertical="top" shrinkToFit="1"/>
    </xf>
    <xf numFmtId="1" fontId="3" fillId="0" borderId="4">
      <alignment horizontal="left" vertical="top" shrinkToFit="1"/>
    </xf>
    <xf numFmtId="4" fontId="3" fillId="3" borderId="2">
      <alignment horizontal="right" vertical="top" shrinkToFit="1"/>
    </xf>
    <xf numFmtId="10" fontId="3" fillId="3" borderId="2">
      <alignment horizontal="center" vertical="top" shrinkToFit="1"/>
    </xf>
    <xf numFmtId="0" fontId="6" fillId="0" borderId="0"/>
    <xf numFmtId="0" fontId="6" fillId="0" borderId="0"/>
    <xf numFmtId="0" fontId="6" fillId="0" borderId="0"/>
    <xf numFmtId="0" fontId="4" fillId="0" borderId="1"/>
    <xf numFmtId="0" fontId="4" fillId="0" borderId="1"/>
    <xf numFmtId="0" fontId="5" fillId="4" borderId="1"/>
    <xf numFmtId="4" fontId="1" fillId="0" borderId="2">
      <alignment horizontal="right" vertical="top" shrinkToFit="1"/>
    </xf>
    <xf numFmtId="10" fontId="1" fillId="0" borderId="2">
      <alignment horizontal="center" vertical="top" shrinkToFit="1"/>
    </xf>
    <xf numFmtId="0" fontId="1" fillId="0" borderId="1">
      <alignment horizontal="right"/>
    </xf>
    <xf numFmtId="0" fontId="2" fillId="0" borderId="1">
      <alignment horizontal="center" wrapText="1"/>
    </xf>
    <xf numFmtId="0" fontId="1" fillId="0" borderId="2">
      <alignment horizontal="left" vertical="top" wrapText="1"/>
    </xf>
    <xf numFmtId="0" fontId="6" fillId="0" borderId="1"/>
    <xf numFmtId="0" fontId="2" fillId="0" borderId="1">
      <alignment horizontal="center"/>
    </xf>
    <xf numFmtId="0" fontId="6" fillId="0" borderId="1"/>
    <xf numFmtId="4" fontId="3" fillId="5" borderId="2">
      <alignment horizontal="right" vertical="top" shrinkToFit="1"/>
    </xf>
    <xf numFmtId="0" fontId="3" fillId="0" borderId="2">
      <alignment horizontal="left"/>
    </xf>
    <xf numFmtId="1" fontId="1" fillId="0" borderId="2">
      <alignment horizontal="center" vertical="top" shrinkToFit="1"/>
    </xf>
    <xf numFmtId="0" fontId="3" fillId="0" borderId="2">
      <alignment vertical="top" wrapText="1"/>
    </xf>
    <xf numFmtId="0" fontId="1" fillId="0" borderId="1">
      <alignment horizontal="right"/>
    </xf>
    <xf numFmtId="0" fontId="2" fillId="0" borderId="1">
      <alignment horizontal="center"/>
    </xf>
    <xf numFmtId="0" fontId="2" fillId="0" borderId="1">
      <alignment horizontal="center" wrapText="1"/>
    </xf>
    <xf numFmtId="0" fontId="6" fillId="0" borderId="1"/>
    <xf numFmtId="0" fontId="6" fillId="0" borderId="1"/>
    <xf numFmtId="4" fontId="15" fillId="0" borderId="8">
      <alignment horizontal="right" shrinkToFit="1"/>
    </xf>
    <xf numFmtId="0" fontId="17" fillId="0" borderId="1"/>
    <xf numFmtId="4" fontId="15" fillId="0" borderId="2">
      <alignment horizontal="right" shrinkToFit="1"/>
    </xf>
    <xf numFmtId="49" fontId="15" fillId="0" borderId="2">
      <alignment horizontal="center" vertical="center" shrinkToFit="1"/>
    </xf>
    <xf numFmtId="0" fontId="15" fillId="0" borderId="9">
      <alignment horizontal="center" vertical="center" shrinkToFit="1"/>
    </xf>
    <xf numFmtId="0" fontId="15" fillId="0" borderId="10">
      <alignment horizontal="left" wrapText="1"/>
    </xf>
    <xf numFmtId="49" fontId="15" fillId="0" borderId="2">
      <alignment horizontal="center" vertical="center"/>
    </xf>
    <xf numFmtId="0" fontId="15" fillId="7" borderId="10">
      <alignment horizontal="left" wrapText="1"/>
    </xf>
    <xf numFmtId="49" fontId="15" fillId="0" borderId="8">
      <alignment horizontal="center" vertical="center"/>
    </xf>
    <xf numFmtId="0" fontId="15" fillId="0" borderId="11">
      <alignment horizontal="left" wrapText="1" indent="2"/>
    </xf>
    <xf numFmtId="0" fontId="15" fillId="0" borderId="12">
      <alignment horizontal="left" wrapText="1"/>
    </xf>
    <xf numFmtId="0" fontId="15" fillId="0" borderId="13">
      <alignment horizontal="center" vertical="center" shrinkToFit="1"/>
    </xf>
    <xf numFmtId="0" fontId="15" fillId="0" borderId="14">
      <alignment horizontal="left" wrapText="1"/>
    </xf>
    <xf numFmtId="0" fontId="15" fillId="0" borderId="5">
      <alignment horizontal="left"/>
    </xf>
    <xf numFmtId="0" fontId="18" fillId="0" borderId="1">
      <alignment horizontal="center"/>
    </xf>
    <xf numFmtId="49" fontId="19" fillId="0" borderId="1"/>
    <xf numFmtId="49" fontId="15" fillId="0" borderId="1"/>
    <xf numFmtId="49" fontId="15" fillId="0" borderId="1">
      <alignment horizontal="center"/>
    </xf>
    <xf numFmtId="49" fontId="15" fillId="0" borderId="1">
      <alignment wrapText="1"/>
    </xf>
    <xf numFmtId="0" fontId="15" fillId="0" borderId="1">
      <alignment wrapText="1"/>
    </xf>
    <xf numFmtId="49" fontId="15" fillId="0" borderId="18">
      <alignment horizontal="center" shrinkToFit="1"/>
    </xf>
    <xf numFmtId="0" fontId="6" fillId="0" borderId="1"/>
  </cellStyleXfs>
  <cellXfs count="140">
    <xf numFmtId="0" fontId="0" fillId="0" borderId="0" xfId="0"/>
    <xf numFmtId="0" fontId="0" fillId="0" borderId="0" xfId="0" applyProtection="1">
      <protection locked="0"/>
    </xf>
    <xf numFmtId="0" fontId="1" fillId="0" borderId="1" xfId="2" applyNumberFormat="1" applyProtection="1"/>
    <xf numFmtId="0" fontId="7" fillId="0" borderId="2" xfId="6" applyNumberFormat="1" applyFont="1" applyFill="1" applyProtection="1">
      <alignment horizontal="center" vertical="center" wrapText="1"/>
    </xf>
    <xf numFmtId="0" fontId="7" fillId="0" borderId="2" xfId="6" applyFont="1" applyFill="1">
      <alignment horizontal="center" vertical="center" wrapText="1"/>
    </xf>
    <xf numFmtId="0" fontId="7" fillId="0" borderId="1" xfId="2" applyNumberFormat="1" applyFont="1" applyFill="1" applyProtection="1"/>
    <xf numFmtId="0" fontId="7" fillId="0" borderId="1" xfId="1" applyNumberFormat="1" applyFont="1" applyFill="1" applyProtection="1">
      <alignment horizontal="left" wrapText="1"/>
    </xf>
    <xf numFmtId="0" fontId="9" fillId="0" borderId="0" xfId="0" applyFont="1" applyFill="1" applyProtection="1">
      <protection locked="0"/>
    </xf>
    <xf numFmtId="0" fontId="7" fillId="0" borderId="2" xfId="9" applyNumberFormat="1" applyFont="1" applyFill="1" applyProtection="1">
      <alignment horizontal="left" vertical="top" wrapText="1"/>
    </xf>
    <xf numFmtId="49" fontId="7" fillId="0" borderId="2" xfId="11" applyNumberFormat="1" applyFont="1" applyFill="1" applyAlignment="1" applyProtection="1">
      <alignment horizontal="right" vertical="top" shrinkToFit="1"/>
    </xf>
    <xf numFmtId="49" fontId="7" fillId="0" borderId="2" xfId="12" applyNumberFormat="1" applyFont="1" applyFill="1" applyAlignment="1" applyProtection="1">
      <alignment horizontal="right" vertical="top" shrinkToFit="1"/>
    </xf>
    <xf numFmtId="4" fontId="7" fillId="0" borderId="2" xfId="11" applyNumberFormat="1" applyFont="1" applyFill="1" applyAlignment="1" applyProtection="1">
      <alignment horizontal="right" vertical="top" shrinkToFit="1"/>
    </xf>
    <xf numFmtId="164" fontId="7" fillId="0" borderId="2" xfId="12" applyNumberFormat="1" applyFont="1" applyFill="1" applyAlignment="1" applyProtection="1">
      <alignment horizontal="right" vertical="top" shrinkToFit="1"/>
    </xf>
    <xf numFmtId="4" fontId="8" fillId="0" borderId="2" xfId="15" applyNumberFormat="1" applyFont="1" applyFill="1" applyAlignment="1" applyProtection="1">
      <alignment horizontal="right" vertical="top" shrinkToFit="1"/>
    </xf>
    <xf numFmtId="164" fontId="8" fillId="0" borderId="2" xfId="12" applyNumberFormat="1" applyFont="1" applyFill="1" applyAlignment="1" applyProtection="1">
      <alignment horizontal="right" vertical="top" shrinkToFit="1"/>
    </xf>
    <xf numFmtId="0" fontId="8" fillId="0" borderId="2" xfId="9" applyNumberFormat="1" applyFont="1" applyFill="1" applyProtection="1">
      <alignment horizontal="left" vertical="top" wrapText="1"/>
    </xf>
    <xf numFmtId="1" fontId="8" fillId="0" borderId="2" xfId="8" applyNumberFormat="1" applyFont="1" applyFill="1" applyProtection="1">
      <alignment horizontal="center" vertical="top" shrinkToFit="1"/>
    </xf>
    <xf numFmtId="4" fontId="8" fillId="0" borderId="2" xfId="11" applyNumberFormat="1" applyFont="1" applyFill="1" applyAlignment="1" applyProtection="1">
      <alignment horizontal="right" vertical="top" shrinkToFit="1"/>
    </xf>
    <xf numFmtId="1" fontId="7" fillId="0" borderId="2" xfId="8" applyNumberFormat="1" applyFont="1" applyFill="1" applyProtection="1">
      <alignment horizontal="center" vertical="top" shrinkToFit="1"/>
    </xf>
    <xf numFmtId="0" fontId="8" fillId="0" borderId="2" xfId="9" applyNumberFormat="1" applyFont="1" applyFill="1" applyAlignment="1" applyProtection="1">
      <alignment horizontal="left" vertical="center" wrapText="1"/>
    </xf>
    <xf numFmtId="0" fontId="8" fillId="0" borderId="2" xfId="27" applyNumberFormat="1" applyFont="1" applyFill="1" applyAlignment="1" applyProtection="1">
      <alignment horizontal="left" vertical="center" wrapText="1"/>
    </xf>
    <xf numFmtId="49" fontId="7" fillId="0" borderId="2" xfId="8" applyNumberFormat="1" applyFont="1" applyFill="1" applyProtection="1">
      <alignment horizontal="center" vertical="top" shrinkToFit="1"/>
    </xf>
    <xf numFmtId="0" fontId="7" fillId="0" borderId="1" xfId="1" applyFont="1" applyFill="1">
      <alignment horizontal="left" wrapText="1"/>
    </xf>
    <xf numFmtId="0" fontId="8" fillId="0" borderId="1" xfId="26" applyFont="1" applyFill="1" applyAlignment="1">
      <alignment horizontal="center" wrapText="1"/>
    </xf>
    <xf numFmtId="0" fontId="8" fillId="0" borderId="1" xfId="4" applyFont="1" applyFill="1">
      <alignment horizontal="center"/>
    </xf>
    <xf numFmtId="0" fontId="7" fillId="0" borderId="5" xfId="25" applyFont="1" applyFill="1" applyBorder="1" applyAlignment="1">
      <alignment horizontal="right"/>
    </xf>
    <xf numFmtId="10" fontId="8" fillId="0" borderId="2" xfId="24" applyFont="1" applyFill="1" applyAlignment="1">
      <alignment horizontal="left" shrinkToFit="1"/>
    </xf>
    <xf numFmtId="0" fontId="9" fillId="0" borderId="0" xfId="0" applyFont="1" applyFill="1" applyAlignment="1" applyProtection="1">
      <alignment horizontal="right"/>
      <protection locked="0"/>
    </xf>
    <xf numFmtId="0" fontId="7" fillId="0" borderId="1" xfId="5" applyFont="1" applyFill="1" applyAlignment="1">
      <alignment horizontal="right" wrapText="1"/>
    </xf>
    <xf numFmtId="0" fontId="6" fillId="0" borderId="1" xfId="28" applyProtection="1">
      <protection locked="0"/>
    </xf>
    <xf numFmtId="0" fontId="0" fillId="0" borderId="1" xfId="28" applyFont="1" applyFill="1" applyProtection="1">
      <protection locked="0"/>
    </xf>
    <xf numFmtId="0" fontId="9" fillId="0" borderId="1" xfId="28" applyFont="1" applyFill="1" applyProtection="1">
      <protection locked="0"/>
    </xf>
    <xf numFmtId="0" fontId="9" fillId="0" borderId="1" xfId="28" applyFont="1" applyProtection="1">
      <protection locked="0"/>
    </xf>
    <xf numFmtId="0" fontId="7" fillId="0" borderId="1" xfId="1" applyFont="1">
      <alignment horizontal="left" wrapText="1"/>
    </xf>
    <xf numFmtId="0" fontId="7" fillId="0" borderId="1" xfId="2" applyNumberFormat="1" applyFont="1" applyProtection="1"/>
    <xf numFmtId="164" fontId="8" fillId="0" borderId="2" xfId="12" applyNumberFormat="1" applyFont="1" applyFill="1" applyAlignment="1" applyProtection="1">
      <alignment horizontal="right" shrinkToFit="1"/>
    </xf>
    <xf numFmtId="4" fontId="8" fillId="0" borderId="2" xfId="15" applyNumberFormat="1" applyFont="1" applyFill="1" applyAlignment="1" applyProtection="1">
      <alignment horizontal="right" shrinkToFit="1"/>
    </xf>
    <xf numFmtId="10" fontId="8" fillId="0" borderId="2" xfId="24" applyFont="1" applyAlignment="1">
      <alignment horizontal="left" shrinkToFit="1"/>
    </xf>
    <xf numFmtId="1" fontId="7" fillId="0" borderId="2" xfId="8" applyNumberFormat="1" applyFont="1" applyProtection="1">
      <alignment horizontal="center" vertical="top" shrinkToFit="1"/>
    </xf>
    <xf numFmtId="0" fontId="7" fillId="0" borderId="2" xfId="9" applyNumberFormat="1" applyFont="1" applyProtection="1">
      <alignment horizontal="left" vertical="top" wrapText="1"/>
    </xf>
    <xf numFmtId="49" fontId="7" fillId="0" borderId="2" xfId="8" applyNumberFormat="1" applyFont="1" applyProtection="1">
      <alignment horizontal="center" vertical="top" shrinkToFit="1"/>
    </xf>
    <xf numFmtId="1" fontId="8" fillId="0" borderId="2" xfId="8" applyNumberFormat="1" applyFont="1" applyProtection="1">
      <alignment horizontal="center" vertical="top" shrinkToFit="1"/>
    </xf>
    <xf numFmtId="0" fontId="8" fillId="0" borderId="2" xfId="9" applyNumberFormat="1" applyFont="1" applyProtection="1">
      <alignment horizontal="left" vertical="top" wrapText="1"/>
    </xf>
    <xf numFmtId="4" fontId="7" fillId="0" borderId="2" xfId="11" applyNumberFormat="1" applyFont="1" applyFill="1" applyProtection="1">
      <alignment horizontal="right" vertical="top" shrinkToFit="1"/>
    </xf>
    <xf numFmtId="49" fontId="7" fillId="0" borderId="2" xfId="11" applyNumberFormat="1" applyFont="1" applyFill="1" applyProtection="1">
      <alignment horizontal="right" vertical="top" shrinkToFit="1"/>
    </xf>
    <xf numFmtId="0" fontId="7" fillId="0" borderId="2" xfId="6" applyNumberFormat="1" applyFont="1" applyProtection="1">
      <alignment horizontal="center" vertical="center" wrapText="1"/>
    </xf>
    <xf numFmtId="0" fontId="7" fillId="0" borderId="5" xfId="25" applyFont="1" applyBorder="1" applyAlignment="1">
      <alignment horizontal="right"/>
    </xf>
    <xf numFmtId="0" fontId="8" fillId="0" borderId="1" xfId="3" applyFont="1">
      <alignment horizontal="center" wrapText="1"/>
    </xf>
    <xf numFmtId="0" fontId="8" fillId="0" borderId="1" xfId="29" applyFont="1" applyAlignment="1">
      <alignment horizontal="center" wrapText="1"/>
    </xf>
    <xf numFmtId="0" fontId="7" fillId="0" borderId="1" xfId="5" applyFont="1" applyAlignment="1">
      <alignment horizontal="right" wrapText="1"/>
    </xf>
    <xf numFmtId="0" fontId="9" fillId="0" borderId="1" xfId="28" applyFont="1" applyAlignment="1" applyProtection="1">
      <alignment horizontal="right"/>
      <protection locked="0"/>
    </xf>
    <xf numFmtId="0" fontId="0" fillId="6" borderId="1" xfId="30" applyFont="1" applyFill="1" applyProtection="1">
      <protection locked="0"/>
    </xf>
    <xf numFmtId="0" fontId="1" fillId="6" borderId="1" xfId="1" applyNumberFormat="1" applyFont="1" applyFill="1" applyProtection="1">
      <alignment horizontal="left" wrapText="1"/>
    </xf>
    <xf numFmtId="0" fontId="1" fillId="6" borderId="1" xfId="1" applyFont="1" applyFill="1">
      <alignment horizontal="left" wrapText="1"/>
    </xf>
    <xf numFmtId="0" fontId="1" fillId="6" borderId="1" xfId="1" applyFont="1" applyFill="1">
      <alignment horizontal="left" wrapText="1"/>
    </xf>
    <xf numFmtId="0" fontId="1" fillId="6" borderId="1" xfId="1" applyNumberFormat="1" applyFont="1" applyFill="1" applyProtection="1">
      <alignment horizontal="left" wrapText="1"/>
    </xf>
    <xf numFmtId="0" fontId="1" fillId="6" borderId="1" xfId="2" applyNumberFormat="1" applyFont="1" applyFill="1" applyProtection="1"/>
    <xf numFmtId="4" fontId="10" fillId="6" borderId="2" xfId="31" applyNumberFormat="1" applyFont="1" applyFill="1" applyProtection="1">
      <alignment horizontal="right" vertical="top" shrinkToFit="1"/>
    </xf>
    <xf numFmtId="0" fontId="10" fillId="6" borderId="2" xfId="32" applyFont="1" applyFill="1">
      <alignment horizontal="left"/>
    </xf>
    <xf numFmtId="0" fontId="10" fillId="6" borderId="2" xfId="32" applyNumberFormat="1" applyFont="1" applyFill="1" applyProtection="1">
      <alignment horizontal="left"/>
    </xf>
    <xf numFmtId="4" fontId="1" fillId="6" borderId="2" xfId="11" applyNumberFormat="1" applyFont="1" applyFill="1" applyProtection="1">
      <alignment horizontal="right" vertical="top" shrinkToFit="1"/>
    </xf>
    <xf numFmtId="1" fontId="1" fillId="6" borderId="2" xfId="33" applyNumberFormat="1" applyFont="1" applyFill="1" applyProtection="1">
      <alignment horizontal="center" vertical="top" shrinkToFit="1"/>
    </xf>
    <xf numFmtId="0" fontId="1" fillId="6" borderId="2" xfId="34" applyNumberFormat="1" applyFont="1" applyFill="1" applyAlignment="1" applyProtection="1">
      <alignment horizontal="left" vertical="top" wrapText="1"/>
    </xf>
    <xf numFmtId="4" fontId="10" fillId="6" borderId="2" xfId="11" applyNumberFormat="1" applyFont="1" applyFill="1" applyProtection="1">
      <alignment horizontal="right" vertical="top" shrinkToFit="1"/>
    </xf>
    <xf numFmtId="1" fontId="10" fillId="6" borderId="2" xfId="33" applyNumberFormat="1" applyFont="1" applyFill="1" applyProtection="1">
      <alignment horizontal="center" vertical="top" shrinkToFit="1"/>
    </xf>
    <xf numFmtId="0" fontId="10" fillId="6" borderId="2" xfId="34" applyNumberFormat="1" applyFont="1" applyFill="1" applyAlignment="1" applyProtection="1">
      <alignment horizontal="left" vertical="top" wrapText="1"/>
    </xf>
    <xf numFmtId="4" fontId="0" fillId="6" borderId="1" xfId="30" applyNumberFormat="1" applyFont="1" applyFill="1" applyProtection="1">
      <protection locked="0"/>
    </xf>
    <xf numFmtId="4" fontId="11" fillId="6" borderId="2" xfId="11" applyNumberFormat="1" applyFont="1" applyFill="1" applyProtection="1">
      <alignment horizontal="right" vertical="top" shrinkToFit="1"/>
    </xf>
    <xf numFmtId="0" fontId="1" fillId="6" borderId="2" xfId="6" applyFont="1" applyFill="1">
      <alignment horizontal="center" vertical="center" wrapText="1"/>
    </xf>
    <xf numFmtId="0" fontId="1" fillId="6" borderId="6" xfId="6" applyNumberFormat="1" applyFont="1" applyFill="1" applyBorder="1" applyAlignment="1" applyProtection="1">
      <alignment horizontal="center" vertical="center" wrapText="1"/>
    </xf>
    <xf numFmtId="0" fontId="1" fillId="6" borderId="2" xfId="6" applyFont="1" applyFill="1">
      <alignment horizontal="center" vertical="center" wrapText="1"/>
    </xf>
    <xf numFmtId="0" fontId="1" fillId="6" borderId="6" xfId="6" applyNumberFormat="1" applyFont="1" applyFill="1" applyBorder="1" applyAlignment="1" applyProtection="1">
      <alignment horizontal="center" vertical="center" wrapText="1"/>
    </xf>
    <xf numFmtId="0" fontId="1" fillId="6" borderId="2" xfId="6" applyNumberFormat="1" applyFont="1" applyFill="1" applyProtection="1">
      <alignment horizontal="center" vertical="center" wrapText="1"/>
    </xf>
    <xf numFmtId="0" fontId="1" fillId="6" borderId="7" xfId="6" applyNumberFormat="1" applyFont="1" applyFill="1" applyBorder="1" applyAlignment="1" applyProtection="1">
      <alignment horizontal="center" vertical="center" wrapText="1"/>
    </xf>
    <xf numFmtId="0" fontId="1" fillId="6" borderId="1" xfId="35" applyFont="1" applyFill="1">
      <alignment horizontal="right"/>
    </xf>
    <xf numFmtId="0" fontId="1" fillId="6" borderId="1" xfId="35" applyNumberFormat="1" applyFont="1" applyFill="1" applyProtection="1">
      <alignment horizontal="right"/>
    </xf>
    <xf numFmtId="0" fontId="12" fillId="6" borderId="1" xfId="36" applyFont="1" applyFill="1">
      <alignment horizontal="center"/>
    </xf>
    <xf numFmtId="0" fontId="12" fillId="6" borderId="1" xfId="36" applyNumberFormat="1" applyFont="1" applyFill="1" applyProtection="1">
      <alignment horizontal="center"/>
    </xf>
    <xf numFmtId="0" fontId="13" fillId="6" borderId="1" xfId="37" applyFont="1" applyFill="1">
      <alignment horizontal="center" wrapText="1"/>
    </xf>
    <xf numFmtId="0" fontId="13" fillId="6" borderId="1" xfId="37" applyNumberFormat="1" applyFont="1" applyFill="1" applyProtection="1">
      <alignment horizontal="center" wrapText="1"/>
    </xf>
    <xf numFmtId="0" fontId="9" fillId="6" borderId="1" xfId="30" applyFont="1" applyFill="1" applyAlignment="1" applyProtection="1">
      <alignment horizontal="right"/>
      <protection locked="0"/>
    </xf>
    <xf numFmtId="0" fontId="0" fillId="6" borderId="1" xfId="38" applyFont="1" applyFill="1" applyProtection="1">
      <protection locked="0"/>
    </xf>
    <xf numFmtId="4" fontId="0" fillId="6" borderId="1" xfId="38" applyNumberFormat="1" applyFont="1" applyFill="1" applyProtection="1">
      <protection locked="0"/>
    </xf>
    <xf numFmtId="4" fontId="14" fillId="6" borderId="2" xfId="11" applyNumberFormat="1" applyFont="1" applyFill="1" applyProtection="1">
      <alignment horizontal="right" vertical="top" shrinkToFit="1"/>
    </xf>
    <xf numFmtId="0" fontId="9" fillId="6" borderId="1" xfId="38" applyFont="1" applyFill="1" applyAlignment="1" applyProtection="1">
      <alignment horizontal="right"/>
      <protection locked="0"/>
    </xf>
    <xf numFmtId="0" fontId="6" fillId="0" borderId="1" xfId="39" applyProtection="1">
      <protection locked="0"/>
    </xf>
    <xf numFmtId="0" fontId="9" fillId="0" borderId="1" xfId="39" applyFont="1" applyProtection="1">
      <protection locked="0"/>
    </xf>
    <xf numFmtId="4" fontId="8" fillId="0" borderId="2" xfId="40" applyNumberFormat="1" applyFont="1" applyBorder="1" applyAlignment="1" applyProtection="1">
      <alignment horizontal="right" vertical="center" shrinkToFit="1"/>
    </xf>
    <xf numFmtId="0" fontId="16" fillId="0" borderId="2" xfId="39" applyFont="1" applyBorder="1" applyProtection="1">
      <protection locked="0"/>
    </xf>
    <xf numFmtId="0" fontId="16" fillId="0" borderId="2" xfId="39" applyFont="1" applyBorder="1" applyAlignment="1" applyProtection="1">
      <alignment vertical="center"/>
      <protection locked="0"/>
    </xf>
    <xf numFmtId="0" fontId="17" fillId="0" borderId="1" xfId="41" applyNumberFormat="1" applyProtection="1"/>
    <xf numFmtId="4" fontId="7" fillId="0" borderId="2" xfId="42" applyNumberFormat="1" applyFont="1" applyBorder="1" applyProtection="1">
      <alignment horizontal="right" shrinkToFit="1"/>
    </xf>
    <xf numFmtId="49" fontId="7" fillId="0" borderId="2" xfId="43" applyNumberFormat="1" applyFont="1" applyBorder="1" applyProtection="1">
      <alignment horizontal="center" vertical="center" shrinkToFit="1"/>
    </xf>
    <xf numFmtId="49" fontId="7" fillId="0" borderId="2" xfId="44" applyNumberFormat="1" applyFont="1" applyBorder="1" applyProtection="1">
      <alignment horizontal="center" vertical="center" shrinkToFit="1"/>
    </xf>
    <xf numFmtId="0" fontId="7" fillId="0" borderId="2" xfId="45" applyNumberFormat="1" applyFont="1" applyBorder="1" applyAlignment="1" applyProtection="1">
      <alignment horizontal="left" vertical="center" wrapText="1"/>
    </xf>
    <xf numFmtId="49" fontId="7" fillId="0" borderId="2" xfId="46" applyNumberFormat="1" applyFont="1" applyBorder="1" applyProtection="1">
      <alignment horizontal="center" vertical="center"/>
    </xf>
    <xf numFmtId="4" fontId="8" fillId="0" borderId="2" xfId="42" applyNumberFormat="1" applyFont="1" applyBorder="1" applyAlignment="1" applyProtection="1">
      <alignment horizontal="right" vertical="center" shrinkToFit="1"/>
    </xf>
    <xf numFmtId="49" fontId="8" fillId="0" borderId="2" xfId="46" applyNumberFormat="1" applyFont="1" applyBorder="1" applyProtection="1">
      <alignment horizontal="center" vertical="center"/>
    </xf>
    <xf numFmtId="49" fontId="8" fillId="0" borderId="2" xfId="44" applyNumberFormat="1" applyFont="1" applyBorder="1" applyProtection="1">
      <alignment horizontal="center" vertical="center" shrinkToFit="1"/>
    </xf>
    <xf numFmtId="0" fontId="8" fillId="7" borderId="2" xfId="47" applyNumberFormat="1" applyFont="1" applyBorder="1" applyAlignment="1" applyProtection="1">
      <alignment horizontal="left" vertical="center" wrapText="1"/>
    </xf>
    <xf numFmtId="4" fontId="7" fillId="0" borderId="2" xfId="42" applyNumberFormat="1" applyFont="1" applyBorder="1" applyAlignment="1" applyProtection="1">
      <alignment horizontal="right" vertical="center" shrinkToFit="1"/>
    </xf>
    <xf numFmtId="49" fontId="7" fillId="0" borderId="2" xfId="46" applyNumberFormat="1" applyFont="1" applyBorder="1" applyAlignment="1" applyProtection="1">
      <alignment horizontal="center" vertical="center"/>
    </xf>
    <xf numFmtId="49" fontId="7" fillId="0" borderId="2" xfId="44" applyNumberFormat="1" applyFont="1" applyBorder="1" applyAlignment="1" applyProtection="1">
      <alignment horizontal="center" vertical="center" shrinkToFit="1"/>
    </xf>
    <xf numFmtId="0" fontId="8" fillId="0" borderId="2" xfId="45" applyNumberFormat="1" applyFont="1" applyBorder="1" applyAlignment="1" applyProtection="1">
      <alignment horizontal="left" vertical="center" wrapText="1"/>
    </xf>
    <xf numFmtId="49" fontId="8" fillId="0" borderId="2" xfId="46" applyNumberFormat="1" applyFont="1" applyBorder="1" applyAlignment="1" applyProtection="1">
      <alignment horizontal="center" vertical="center"/>
    </xf>
    <xf numFmtId="49" fontId="8" fillId="0" borderId="2" xfId="44" applyNumberFormat="1" applyFont="1" applyBorder="1" applyAlignment="1" applyProtection="1">
      <alignment horizontal="center" vertical="center" shrinkToFit="1"/>
    </xf>
    <xf numFmtId="49" fontId="8" fillId="0" borderId="2" xfId="48" applyNumberFormat="1" applyFont="1" applyBorder="1" applyProtection="1">
      <alignment horizontal="center" vertical="center"/>
    </xf>
    <xf numFmtId="0" fontId="8" fillId="0" borderId="2" xfId="49" applyNumberFormat="1" applyFont="1" applyBorder="1" applyAlignment="1" applyProtection="1">
      <alignment vertical="center" wrapText="1"/>
    </xf>
    <xf numFmtId="49" fontId="7" fillId="0" borderId="2" xfId="48" applyNumberFormat="1" applyFont="1" applyBorder="1" applyProtection="1">
      <alignment horizontal="center" vertical="center"/>
    </xf>
    <xf numFmtId="0" fontId="7" fillId="0" borderId="2" xfId="50" applyNumberFormat="1" applyFont="1" applyBorder="1" applyAlignment="1" applyProtection="1">
      <alignment horizontal="left" vertical="center" wrapText="1"/>
    </xf>
    <xf numFmtId="4" fontId="7" fillId="0" borderId="2" xfId="40" applyNumberFormat="1" applyFont="1" applyBorder="1" applyAlignment="1" applyProtection="1">
      <alignment horizontal="right" vertical="center" shrinkToFit="1"/>
    </xf>
    <xf numFmtId="49" fontId="7" fillId="0" borderId="2" xfId="51" applyNumberFormat="1" applyFont="1" applyBorder="1" applyProtection="1">
      <alignment horizontal="center" vertical="center" shrinkToFit="1"/>
    </xf>
    <xf numFmtId="0" fontId="7" fillId="0" borderId="2" xfId="52" applyNumberFormat="1" applyFont="1" applyBorder="1" applyAlignment="1" applyProtection="1">
      <alignment horizontal="left" vertical="center" wrapText="1"/>
    </xf>
    <xf numFmtId="0" fontId="9" fillId="0" borderId="15" xfId="39" applyFont="1" applyFill="1" applyBorder="1" applyAlignment="1">
      <alignment horizontal="center" vertical="center" wrapText="1"/>
    </xf>
    <xf numFmtId="0" fontId="9" fillId="0" borderId="16" xfId="39" applyFont="1" applyFill="1" applyBorder="1" applyAlignment="1">
      <alignment horizontal="center" vertical="center" wrapText="1"/>
    </xf>
    <xf numFmtId="0" fontId="7" fillId="0" borderId="17" xfId="53" applyNumberFormat="1" applyFont="1" applyBorder="1" applyAlignment="1" applyProtection="1">
      <alignment horizontal="right"/>
    </xf>
    <xf numFmtId="0" fontId="8" fillId="0" borderId="1" xfId="54" applyFont="1">
      <alignment horizontal="center"/>
    </xf>
    <xf numFmtId="0" fontId="8" fillId="0" borderId="1" xfId="54" applyNumberFormat="1" applyFont="1" applyProtection="1">
      <alignment horizontal="center"/>
    </xf>
    <xf numFmtId="0" fontId="8" fillId="0" borderId="1" xfId="54" applyNumberFormat="1" applyFont="1" applyAlignment="1" applyProtection="1">
      <alignment horizontal="center" vertical="center" wrapText="1"/>
    </xf>
    <xf numFmtId="0" fontId="8" fillId="0" borderId="1" xfId="54" applyFont="1">
      <alignment horizontal="center"/>
    </xf>
    <xf numFmtId="0" fontId="8" fillId="0" borderId="1" xfId="54" applyNumberFormat="1" applyFont="1" applyProtection="1">
      <alignment horizontal="center"/>
    </xf>
    <xf numFmtId="49" fontId="7" fillId="0" borderId="1" xfId="55" applyNumberFormat="1" applyFont="1" applyProtection="1"/>
    <xf numFmtId="49" fontId="7" fillId="0" borderId="1" xfId="56" applyNumberFormat="1" applyFont="1" applyProtection="1"/>
    <xf numFmtId="49" fontId="7" fillId="0" borderId="1" xfId="57" applyNumberFormat="1" applyFont="1" applyProtection="1">
      <alignment horizontal="center"/>
    </xf>
    <xf numFmtId="49" fontId="7" fillId="0" borderId="1" xfId="58" applyNumberFormat="1" applyFont="1" applyProtection="1">
      <alignment wrapText="1"/>
    </xf>
    <xf numFmtId="0" fontId="7" fillId="0" borderId="1" xfId="59" applyNumberFormat="1" applyFont="1" applyProtection="1">
      <alignment wrapText="1"/>
    </xf>
    <xf numFmtId="49" fontId="7" fillId="0" borderId="19" xfId="60" applyFont="1" applyBorder="1" applyAlignment="1">
      <alignment horizontal="right" wrapText="1"/>
    </xf>
    <xf numFmtId="49" fontId="7" fillId="0" borderId="20" xfId="60" applyFont="1" applyBorder="1" applyAlignment="1">
      <alignment horizontal="right" wrapText="1"/>
    </xf>
    <xf numFmtId="49" fontId="7" fillId="0" borderId="21" xfId="60" applyFont="1" applyBorder="1" applyAlignment="1">
      <alignment horizontal="right" wrapText="1"/>
    </xf>
    <xf numFmtId="0" fontId="9" fillId="0" borderId="1" xfId="39" applyFont="1" applyBorder="1" applyAlignment="1" applyProtection="1">
      <alignment horizontal="right"/>
      <protection locked="0"/>
    </xf>
    <xf numFmtId="0" fontId="9" fillId="0" borderId="1" xfId="39" applyFont="1" applyAlignment="1" applyProtection="1">
      <alignment horizontal="right"/>
      <protection locked="0"/>
    </xf>
    <xf numFmtId="0" fontId="6" fillId="0" borderId="1" xfId="61" applyProtection="1">
      <protection locked="0"/>
    </xf>
    <xf numFmtId="0" fontId="9" fillId="0" borderId="1" xfId="61" applyFont="1" applyProtection="1">
      <protection locked="0"/>
    </xf>
    <xf numFmtId="0" fontId="16" fillId="0" borderId="2" xfId="61" applyFont="1" applyBorder="1" applyProtection="1">
      <protection locked="0"/>
    </xf>
    <xf numFmtId="0" fontId="16" fillId="0" borderId="2" xfId="61" applyFont="1" applyBorder="1" applyAlignment="1" applyProtection="1">
      <alignment vertical="center"/>
      <protection locked="0"/>
    </xf>
    <xf numFmtId="0" fontId="8" fillId="0" borderId="2" xfId="52" applyNumberFormat="1" applyFont="1" applyBorder="1" applyAlignment="1" applyProtection="1">
      <alignment horizontal="left" vertical="center" wrapText="1"/>
    </xf>
    <xf numFmtId="0" fontId="9" fillId="0" borderId="15" xfId="61" applyFont="1" applyFill="1" applyBorder="1" applyAlignment="1">
      <alignment horizontal="center" vertical="center" wrapText="1"/>
    </xf>
    <xf numFmtId="0" fontId="9" fillId="0" borderId="16" xfId="61" applyFont="1" applyFill="1" applyBorder="1" applyAlignment="1">
      <alignment horizontal="center" vertical="center" wrapText="1"/>
    </xf>
    <xf numFmtId="0" fontId="9" fillId="0" borderId="1" xfId="61" applyFont="1" applyBorder="1" applyAlignment="1" applyProtection="1">
      <alignment horizontal="right"/>
      <protection locked="0"/>
    </xf>
    <xf numFmtId="0" fontId="9" fillId="0" borderId="1" xfId="61" applyFont="1" applyAlignment="1" applyProtection="1">
      <alignment horizontal="right"/>
      <protection locked="0"/>
    </xf>
  </cellXfs>
  <cellStyles count="62">
    <cellStyle name="br" xfId="19"/>
    <cellStyle name="col" xfId="18"/>
    <cellStyle name="style0" xfId="20"/>
    <cellStyle name="td" xfId="21"/>
    <cellStyle name="tr" xfId="17"/>
    <cellStyle name="xl100" xfId="58"/>
    <cellStyle name="xl102" xfId="51"/>
    <cellStyle name="xl103" xfId="44"/>
    <cellStyle name="xl104" xfId="57"/>
    <cellStyle name="xl106" xfId="48"/>
    <cellStyle name="xl107" xfId="46"/>
    <cellStyle name="xl110" xfId="42"/>
    <cellStyle name="xl111" xfId="55"/>
    <cellStyle name="xl119" xfId="47"/>
    <cellStyle name="xl121" xfId="43"/>
    <cellStyle name="xl21" xfId="22"/>
    <cellStyle name="xl22" xfId="6"/>
    <cellStyle name="xl23" xfId="8"/>
    <cellStyle name="xl24" xfId="2"/>
    <cellStyle name="xl25" xfId="10"/>
    <cellStyle name="xl25 2" xfId="33"/>
    <cellStyle name="xl26" xfId="13"/>
    <cellStyle name="xl26 2" xfId="32"/>
    <cellStyle name="xl27" xfId="14"/>
    <cellStyle name="xl28" xfId="23"/>
    <cellStyle name="xl28 2" xfId="31"/>
    <cellStyle name="xl29" xfId="15"/>
    <cellStyle name="xl30" xfId="1"/>
    <cellStyle name="xl31" xfId="7"/>
    <cellStyle name="xl31 2" xfId="41"/>
    <cellStyle name="xl32" xfId="24"/>
    <cellStyle name="xl33" xfId="16"/>
    <cellStyle name="xl33 2" xfId="37"/>
    <cellStyle name="xl34" xfId="3"/>
    <cellStyle name="xl34 2" xfId="36"/>
    <cellStyle name="xl35" xfId="4"/>
    <cellStyle name="xl35 2" xfId="35"/>
    <cellStyle name="xl36" xfId="5"/>
    <cellStyle name="xl36 2" xfId="60"/>
    <cellStyle name="xl37" xfId="9"/>
    <cellStyle name="xl37 2" xfId="34"/>
    <cellStyle name="xl38" xfId="11"/>
    <cellStyle name="xl39" xfId="12"/>
    <cellStyle name="xl40" xfId="26"/>
    <cellStyle name="xl41" xfId="29"/>
    <cellStyle name="xl42" xfId="25"/>
    <cellStyle name="xl42 2" xfId="56"/>
    <cellStyle name="xl44" xfId="27"/>
    <cellStyle name="xl48" xfId="40"/>
    <cellStyle name="xl51" xfId="54"/>
    <cellStyle name="xl70" xfId="45"/>
    <cellStyle name="xl71" xfId="52"/>
    <cellStyle name="xl95" xfId="59"/>
    <cellStyle name="xl96" xfId="53"/>
    <cellStyle name="xl98" xfId="50"/>
    <cellStyle name="xl99" xfId="49"/>
    <cellStyle name="Обычный" xfId="0" builtinId="0"/>
    <cellStyle name="Обычный 2" xfId="28"/>
    <cellStyle name="Обычный 3" xfId="30"/>
    <cellStyle name="Обычный 4" xfId="38"/>
    <cellStyle name="Обычный 5" xfId="39"/>
    <cellStyle name="Обычный 6" xfId="6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4"/>
  <sheetViews>
    <sheetView showGridLines="0" showZeros="0" view="pageBreakPreview" zoomScaleNormal="100" zoomScaleSheetLayoutView="100" workbookViewId="0">
      <selection activeCell="A5" sqref="A5:E5"/>
    </sheetView>
  </sheetViews>
  <sheetFormatPr defaultRowHeight="15.75" outlineLevelRow="4" x14ac:dyDescent="0.25"/>
  <cols>
    <col min="1" max="1" width="61.28515625" style="7" customWidth="1"/>
    <col min="2" max="2" width="26.28515625" style="7" customWidth="1"/>
    <col min="3" max="3" width="20" style="7" customWidth="1"/>
    <col min="4" max="4" width="20.42578125" style="7" customWidth="1"/>
    <col min="5" max="5" width="14.140625" style="7" customWidth="1"/>
    <col min="6" max="6" width="9.140625" style="1" customWidth="1"/>
    <col min="7" max="7" width="12.42578125" style="1" bestFit="1" customWidth="1"/>
    <col min="8" max="8" width="15" style="1" bestFit="1" customWidth="1"/>
    <col min="9" max="16384" width="9.140625" style="1"/>
  </cols>
  <sheetData>
    <row r="1" spans="1:6" x14ac:dyDescent="0.25">
      <c r="A1" s="27" t="s">
        <v>186</v>
      </c>
      <c r="B1" s="27"/>
      <c r="C1" s="27"/>
      <c r="D1" s="27"/>
      <c r="E1" s="27"/>
    </row>
    <row r="2" spans="1:6" ht="15.2" customHeight="1" x14ac:dyDescent="0.25">
      <c r="A2" s="27" t="s">
        <v>187</v>
      </c>
      <c r="B2" s="27"/>
      <c r="C2" s="27"/>
      <c r="D2" s="27"/>
      <c r="E2" s="27"/>
      <c r="F2" s="2"/>
    </row>
    <row r="3" spans="1:6" ht="15.2" customHeight="1" x14ac:dyDescent="0.25">
      <c r="A3" s="27" t="s">
        <v>188</v>
      </c>
      <c r="B3" s="27"/>
      <c r="C3" s="27"/>
      <c r="D3" s="27"/>
      <c r="E3" s="27"/>
      <c r="F3" s="2"/>
    </row>
    <row r="4" spans="1:6" ht="15.2" customHeight="1" x14ac:dyDescent="0.25">
      <c r="A4" s="28" t="s">
        <v>313</v>
      </c>
      <c r="B4" s="28"/>
      <c r="C4" s="28"/>
      <c r="D4" s="28"/>
      <c r="E4" s="28"/>
      <c r="F4" s="2"/>
    </row>
    <row r="5" spans="1:6" x14ac:dyDescent="0.25">
      <c r="A5" s="22"/>
      <c r="B5" s="22"/>
      <c r="C5" s="22"/>
      <c r="D5" s="22"/>
      <c r="E5" s="22"/>
      <c r="F5" s="2"/>
    </row>
    <row r="6" spans="1:6" x14ac:dyDescent="0.25">
      <c r="A6" s="22"/>
      <c r="B6" s="22"/>
      <c r="C6" s="22"/>
      <c r="D6" s="22"/>
      <c r="E6" s="22"/>
      <c r="F6" s="2"/>
    </row>
    <row r="7" spans="1:6" ht="15.95" customHeight="1" x14ac:dyDescent="0.25">
      <c r="A7" s="23" t="s">
        <v>185</v>
      </c>
      <c r="B7" s="23"/>
      <c r="C7" s="23"/>
      <c r="D7" s="23"/>
      <c r="E7" s="23"/>
      <c r="F7" s="2"/>
    </row>
    <row r="8" spans="1:6" ht="15.75" customHeight="1" x14ac:dyDescent="0.25">
      <c r="A8" s="24"/>
      <c r="B8" s="24"/>
      <c r="C8" s="24"/>
      <c r="D8" s="24"/>
      <c r="E8" s="24"/>
      <c r="F8" s="2"/>
    </row>
    <row r="9" spans="1:6" ht="12.75" customHeight="1" x14ac:dyDescent="0.25">
      <c r="A9" s="25" t="s">
        <v>0</v>
      </c>
      <c r="B9" s="25"/>
      <c r="C9" s="25"/>
      <c r="D9" s="25"/>
      <c r="E9" s="25"/>
      <c r="F9" s="2"/>
    </row>
    <row r="10" spans="1:6" ht="54.75" customHeight="1" x14ac:dyDescent="0.25">
      <c r="A10" s="3" t="s">
        <v>1</v>
      </c>
      <c r="B10" s="3" t="s">
        <v>177</v>
      </c>
      <c r="C10" s="3" t="s">
        <v>178</v>
      </c>
      <c r="D10" s="4" t="s">
        <v>179</v>
      </c>
      <c r="E10" s="4" t="s">
        <v>180</v>
      </c>
      <c r="F10" s="2"/>
    </row>
    <row r="11" spans="1:6" ht="33.75" customHeight="1" x14ac:dyDescent="0.25">
      <c r="A11" s="15" t="s">
        <v>184</v>
      </c>
      <c r="B11" s="16" t="s">
        <v>2</v>
      </c>
      <c r="C11" s="17">
        <v>23128.799999999999</v>
      </c>
      <c r="D11" s="17">
        <v>10513.2</v>
      </c>
      <c r="E11" s="14">
        <f>D11/C11*100</f>
        <v>45.455017121510849</v>
      </c>
      <c r="F11" s="2"/>
    </row>
    <row r="12" spans="1:6" outlineLevel="1" x14ac:dyDescent="0.25">
      <c r="A12" s="8" t="s">
        <v>183</v>
      </c>
      <c r="B12" s="18" t="s">
        <v>3</v>
      </c>
      <c r="C12" s="11">
        <v>23128.799999999999</v>
      </c>
      <c r="D12" s="11">
        <v>10513.2</v>
      </c>
      <c r="E12" s="12">
        <f>D12/C12*100</f>
        <v>45.455017121510849</v>
      </c>
      <c r="F12" s="2"/>
    </row>
    <row r="13" spans="1:6" ht="47.25" outlineLevel="2" x14ac:dyDescent="0.25">
      <c r="A13" s="8" t="s">
        <v>182</v>
      </c>
      <c r="B13" s="18" t="s">
        <v>4</v>
      </c>
      <c r="C13" s="11">
        <v>23128.799999999999</v>
      </c>
      <c r="D13" s="11">
        <v>10513.2</v>
      </c>
      <c r="E13" s="12">
        <f t="shared" ref="E13:E76" si="0">D13/C13*100</f>
        <v>45.455017121510849</v>
      </c>
      <c r="F13" s="2"/>
    </row>
    <row r="14" spans="1:6" ht="31.5" outlineLevel="3" x14ac:dyDescent="0.25">
      <c r="A14" s="8" t="s">
        <v>181</v>
      </c>
      <c r="B14" s="18" t="s">
        <v>5</v>
      </c>
      <c r="C14" s="11">
        <v>23128.799999999999</v>
      </c>
      <c r="D14" s="11">
        <v>10513.2</v>
      </c>
      <c r="E14" s="12">
        <f t="shared" si="0"/>
        <v>45.455017121510849</v>
      </c>
      <c r="F14" s="2"/>
    </row>
    <row r="15" spans="1:6" outlineLevel="4" x14ac:dyDescent="0.25">
      <c r="A15" s="8" t="s">
        <v>189</v>
      </c>
      <c r="B15" s="18" t="s">
        <v>6</v>
      </c>
      <c r="C15" s="11">
        <v>23128.799999999999</v>
      </c>
      <c r="D15" s="11">
        <v>10513.2</v>
      </c>
      <c r="E15" s="12">
        <f t="shared" si="0"/>
        <v>45.455017121510849</v>
      </c>
      <c r="F15" s="2"/>
    </row>
    <row r="16" spans="1:6" ht="33.75" customHeight="1" x14ac:dyDescent="0.25">
      <c r="A16" s="15" t="s">
        <v>195</v>
      </c>
      <c r="B16" s="16" t="s">
        <v>7</v>
      </c>
      <c r="C16" s="17">
        <v>765181602.88999999</v>
      </c>
      <c r="D16" s="17">
        <v>713329859.89999998</v>
      </c>
      <c r="E16" s="14">
        <f t="shared" si="0"/>
        <v>93.223603025195317</v>
      </c>
      <c r="F16" s="2"/>
    </row>
    <row r="17" spans="1:7" outlineLevel="1" x14ac:dyDescent="0.25">
      <c r="A17" s="8" t="s">
        <v>190</v>
      </c>
      <c r="B17" s="18" t="s">
        <v>8</v>
      </c>
      <c r="C17" s="11">
        <v>14232982.98</v>
      </c>
      <c r="D17" s="11">
        <v>12230289.039999999</v>
      </c>
      <c r="E17" s="12">
        <f t="shared" si="0"/>
        <v>85.929204420365295</v>
      </c>
      <c r="F17" s="2"/>
    </row>
    <row r="18" spans="1:7" ht="47.25" outlineLevel="2" x14ac:dyDescent="0.25">
      <c r="A18" s="8" t="s">
        <v>191</v>
      </c>
      <c r="B18" s="18" t="s">
        <v>9</v>
      </c>
      <c r="C18" s="11">
        <v>204537.60000000001</v>
      </c>
      <c r="D18" s="11">
        <v>255672</v>
      </c>
      <c r="E18" s="12">
        <f t="shared" si="0"/>
        <v>125</v>
      </c>
      <c r="F18" s="2"/>
    </row>
    <row r="19" spans="1:7" ht="78.75" outlineLevel="4" x14ac:dyDescent="0.25">
      <c r="A19" s="8" t="s">
        <v>192</v>
      </c>
      <c r="B19" s="18" t="s">
        <v>10</v>
      </c>
      <c r="C19" s="11">
        <v>204537.60000000001</v>
      </c>
      <c r="D19" s="11">
        <v>255672</v>
      </c>
      <c r="E19" s="12">
        <f t="shared" si="0"/>
        <v>125</v>
      </c>
      <c r="F19" s="2"/>
    </row>
    <row r="20" spans="1:7" ht="31.5" outlineLevel="2" x14ac:dyDescent="0.25">
      <c r="A20" s="8" t="s">
        <v>193</v>
      </c>
      <c r="B20" s="18" t="s">
        <v>11</v>
      </c>
      <c r="C20" s="11">
        <v>6176532.9299999997</v>
      </c>
      <c r="D20" s="11">
        <v>6319213.6200000001</v>
      </c>
      <c r="E20" s="12">
        <f t="shared" si="0"/>
        <v>102.31004499801153</v>
      </c>
      <c r="F20" s="2"/>
      <c r="G20" s="1">
        <v>0</v>
      </c>
    </row>
    <row r="21" spans="1:7" ht="33.75" customHeight="1" outlineLevel="4" x14ac:dyDescent="0.25">
      <c r="A21" s="8" t="s">
        <v>194</v>
      </c>
      <c r="B21" s="18" t="s">
        <v>12</v>
      </c>
      <c r="C21" s="11">
        <v>5660809.7599999998</v>
      </c>
      <c r="D21" s="11">
        <v>5820424.7800000003</v>
      </c>
      <c r="E21" s="12">
        <f t="shared" si="0"/>
        <v>102.81964995764142</v>
      </c>
      <c r="F21" s="2"/>
    </row>
    <row r="22" spans="1:7" ht="31.5" outlineLevel="4" x14ac:dyDescent="0.25">
      <c r="A22" s="8" t="s">
        <v>196</v>
      </c>
      <c r="B22" s="18" t="s">
        <v>13</v>
      </c>
      <c r="C22" s="11">
        <v>515723.17</v>
      </c>
      <c r="D22" s="11">
        <v>498788.84</v>
      </c>
      <c r="E22" s="12">
        <f t="shared" si="0"/>
        <v>96.716391470253328</v>
      </c>
      <c r="F22" s="2"/>
    </row>
    <row r="23" spans="1:7" ht="31.5" outlineLevel="2" x14ac:dyDescent="0.25">
      <c r="A23" s="8" t="s">
        <v>197</v>
      </c>
      <c r="B23" s="18" t="s">
        <v>14</v>
      </c>
      <c r="C23" s="10" t="s">
        <v>200</v>
      </c>
      <c r="D23" s="11">
        <v>39750</v>
      </c>
      <c r="E23" s="12" t="s">
        <v>199</v>
      </c>
      <c r="F23" s="2"/>
    </row>
    <row r="24" spans="1:7" ht="98.25" customHeight="1" outlineLevel="4" x14ac:dyDescent="0.25">
      <c r="A24" s="8" t="s">
        <v>198</v>
      </c>
      <c r="B24" s="18" t="s">
        <v>15</v>
      </c>
      <c r="C24" s="9" t="s">
        <v>200</v>
      </c>
      <c r="D24" s="11">
        <v>39750</v>
      </c>
      <c r="E24" s="12" t="s">
        <v>199</v>
      </c>
      <c r="F24" s="2"/>
    </row>
    <row r="25" spans="1:7" outlineLevel="2" x14ac:dyDescent="0.25">
      <c r="A25" s="8" t="s">
        <v>201</v>
      </c>
      <c r="B25" s="18" t="s">
        <v>16</v>
      </c>
      <c r="C25" s="11">
        <v>4482209.8899999997</v>
      </c>
      <c r="D25" s="11">
        <v>2245950.86</v>
      </c>
      <c r="E25" s="12">
        <f t="shared" si="0"/>
        <v>50.108114414963289</v>
      </c>
      <c r="F25" s="2"/>
    </row>
    <row r="26" spans="1:7" ht="81" customHeight="1" outlineLevel="4" x14ac:dyDescent="0.25">
      <c r="A26" s="8" t="s">
        <v>202</v>
      </c>
      <c r="B26" s="18" t="s">
        <v>17</v>
      </c>
      <c r="C26" s="11">
        <v>93000</v>
      </c>
      <c r="D26" s="11">
        <v>93300</v>
      </c>
      <c r="E26" s="12">
        <f t="shared" si="0"/>
        <v>100.32258064516128</v>
      </c>
      <c r="F26" s="2"/>
    </row>
    <row r="27" spans="1:7" ht="83.25" customHeight="1" outlineLevel="4" x14ac:dyDescent="0.25">
      <c r="A27" s="8" t="s">
        <v>203</v>
      </c>
      <c r="B27" s="18" t="s">
        <v>18</v>
      </c>
      <c r="C27" s="11">
        <v>2252552.27</v>
      </c>
      <c r="D27" s="11">
        <v>719011.37</v>
      </c>
      <c r="E27" s="12">
        <f t="shared" si="0"/>
        <v>31.919852852071664</v>
      </c>
      <c r="F27" s="2"/>
    </row>
    <row r="28" spans="1:7" ht="66" customHeight="1" outlineLevel="4" x14ac:dyDescent="0.25">
      <c r="A28" s="8" t="s">
        <v>204</v>
      </c>
      <c r="B28" s="18" t="s">
        <v>19</v>
      </c>
      <c r="C28" s="11">
        <v>390999.62</v>
      </c>
      <c r="D28" s="11">
        <v>306020.33</v>
      </c>
      <c r="E28" s="12">
        <f t="shared" si="0"/>
        <v>78.266145117992707</v>
      </c>
      <c r="F28" s="2"/>
    </row>
    <row r="29" spans="1:7" ht="78.75" outlineLevel="4" x14ac:dyDescent="0.25">
      <c r="A29" s="8" t="s">
        <v>205</v>
      </c>
      <c r="B29" s="18" t="s">
        <v>20</v>
      </c>
      <c r="C29" s="11">
        <v>99692</v>
      </c>
      <c r="D29" s="11">
        <v>23382.959999999999</v>
      </c>
      <c r="E29" s="12">
        <f t="shared" si="0"/>
        <v>23.455202022228463</v>
      </c>
      <c r="F29" s="2"/>
    </row>
    <row r="30" spans="1:7" ht="47.25" outlineLevel="4" x14ac:dyDescent="0.25">
      <c r="A30" s="8" t="s">
        <v>206</v>
      </c>
      <c r="B30" s="18" t="s">
        <v>21</v>
      </c>
      <c r="C30" s="11">
        <v>1645966</v>
      </c>
      <c r="D30" s="11">
        <v>1104236.2</v>
      </c>
      <c r="E30" s="12">
        <f t="shared" si="0"/>
        <v>67.087424649111824</v>
      </c>
      <c r="F30" s="2"/>
    </row>
    <row r="31" spans="1:7" outlineLevel="2" x14ac:dyDescent="0.25">
      <c r="A31" s="8" t="s">
        <v>207</v>
      </c>
      <c r="B31" s="18" t="s">
        <v>22</v>
      </c>
      <c r="C31" s="11">
        <v>3369702.56</v>
      </c>
      <c r="D31" s="11">
        <v>3369702.56</v>
      </c>
      <c r="E31" s="12">
        <f t="shared" si="0"/>
        <v>100</v>
      </c>
      <c r="F31" s="2"/>
    </row>
    <row r="32" spans="1:7" ht="31.5" outlineLevel="4" x14ac:dyDescent="0.25">
      <c r="A32" s="8" t="s">
        <v>208</v>
      </c>
      <c r="B32" s="18" t="s">
        <v>23</v>
      </c>
      <c r="C32" s="11">
        <v>3369702.56</v>
      </c>
      <c r="D32" s="11">
        <v>3369702.56</v>
      </c>
      <c r="E32" s="12">
        <f t="shared" si="0"/>
        <v>100</v>
      </c>
      <c r="F32" s="2"/>
    </row>
    <row r="33" spans="1:6" outlineLevel="1" x14ac:dyDescent="0.25">
      <c r="A33" s="8" t="s">
        <v>183</v>
      </c>
      <c r="B33" s="18" t="s">
        <v>24</v>
      </c>
      <c r="C33" s="11">
        <v>750948619.90999997</v>
      </c>
      <c r="D33" s="11">
        <v>701099570.86000001</v>
      </c>
      <c r="E33" s="12">
        <f t="shared" si="0"/>
        <v>93.361856227131184</v>
      </c>
      <c r="F33" s="2"/>
    </row>
    <row r="34" spans="1:6" ht="47.25" outlineLevel="2" x14ac:dyDescent="0.25">
      <c r="A34" s="8" t="s">
        <v>182</v>
      </c>
      <c r="B34" s="18" t="s">
        <v>25</v>
      </c>
      <c r="C34" s="11">
        <v>588316735.15999997</v>
      </c>
      <c r="D34" s="11">
        <v>542325241.33000004</v>
      </c>
      <c r="E34" s="12">
        <f t="shared" si="0"/>
        <v>92.182528376063971</v>
      </c>
      <c r="F34" s="2"/>
    </row>
    <row r="35" spans="1:6" ht="31.5" outlineLevel="3" x14ac:dyDescent="0.25">
      <c r="A35" s="8" t="s">
        <v>181</v>
      </c>
      <c r="B35" s="18" t="s">
        <v>26</v>
      </c>
      <c r="C35" s="11">
        <v>470331334.55000001</v>
      </c>
      <c r="D35" s="11">
        <v>438421276.36000001</v>
      </c>
      <c r="E35" s="12">
        <f t="shared" si="0"/>
        <v>93.215408830770201</v>
      </c>
      <c r="F35" s="2"/>
    </row>
    <row r="36" spans="1:6" ht="47.25" outlineLevel="4" x14ac:dyDescent="0.25">
      <c r="A36" s="8" t="s">
        <v>209</v>
      </c>
      <c r="B36" s="18" t="s">
        <v>27</v>
      </c>
      <c r="C36" s="11">
        <v>272551918.19</v>
      </c>
      <c r="D36" s="11">
        <v>272551918.17000002</v>
      </c>
      <c r="E36" s="12">
        <f t="shared" si="0"/>
        <v>99.999999992661955</v>
      </c>
      <c r="F36" s="2"/>
    </row>
    <row r="37" spans="1:6" ht="96" customHeight="1" outlineLevel="4" x14ac:dyDescent="0.25">
      <c r="A37" s="8" t="s">
        <v>210</v>
      </c>
      <c r="B37" s="18" t="s">
        <v>28</v>
      </c>
      <c r="C37" s="11">
        <v>58141177.630000003</v>
      </c>
      <c r="D37" s="11">
        <v>28141177.629999999</v>
      </c>
      <c r="E37" s="12">
        <f t="shared" si="0"/>
        <v>48.401457928983469</v>
      </c>
      <c r="F37" s="2"/>
    </row>
    <row r="38" spans="1:6" ht="47.25" outlineLevel="4" x14ac:dyDescent="0.25">
      <c r="A38" s="8" t="s">
        <v>211</v>
      </c>
      <c r="B38" s="18" t="s">
        <v>29</v>
      </c>
      <c r="C38" s="11">
        <v>96011169.599999994</v>
      </c>
      <c r="D38" s="11">
        <v>96011169.599999994</v>
      </c>
      <c r="E38" s="12">
        <f t="shared" si="0"/>
        <v>100</v>
      </c>
      <c r="F38" s="2"/>
    </row>
    <row r="39" spans="1:6" outlineLevel="4" x14ac:dyDescent="0.25">
      <c r="A39" s="8" t="s">
        <v>189</v>
      </c>
      <c r="B39" s="18" t="s">
        <v>30</v>
      </c>
      <c r="C39" s="11">
        <v>43627069.130000003</v>
      </c>
      <c r="D39" s="11">
        <v>41717010.960000001</v>
      </c>
      <c r="E39" s="12">
        <f t="shared" si="0"/>
        <v>95.621850818563104</v>
      </c>
      <c r="F39" s="2"/>
    </row>
    <row r="40" spans="1:6" ht="31.5" outlineLevel="3" x14ac:dyDescent="0.25">
      <c r="A40" s="8" t="s">
        <v>212</v>
      </c>
      <c r="B40" s="18" t="s">
        <v>31</v>
      </c>
      <c r="C40" s="11">
        <v>98021529.609999999</v>
      </c>
      <c r="D40" s="11">
        <v>83990650.969999999</v>
      </c>
      <c r="E40" s="12">
        <f t="shared" si="0"/>
        <v>85.685921556391847</v>
      </c>
      <c r="F40" s="2"/>
    </row>
    <row r="41" spans="1:6" ht="47.25" outlineLevel="4" x14ac:dyDescent="0.25">
      <c r="A41" s="8" t="s">
        <v>213</v>
      </c>
      <c r="B41" s="18" t="s">
        <v>32</v>
      </c>
      <c r="C41" s="11">
        <v>16202419</v>
      </c>
      <c r="D41" s="11">
        <v>13644324.1</v>
      </c>
      <c r="E41" s="12">
        <f t="shared" si="0"/>
        <v>84.211648273014049</v>
      </c>
      <c r="F41" s="2"/>
    </row>
    <row r="42" spans="1:6" ht="51" customHeight="1" outlineLevel="4" x14ac:dyDescent="0.25">
      <c r="A42" s="8" t="s">
        <v>214</v>
      </c>
      <c r="B42" s="18" t="s">
        <v>33</v>
      </c>
      <c r="C42" s="11">
        <v>78940700</v>
      </c>
      <c r="D42" s="11">
        <v>67496058.680000007</v>
      </c>
      <c r="E42" s="12">
        <f t="shared" si="0"/>
        <v>85.502229749672864</v>
      </c>
      <c r="F42" s="2"/>
    </row>
    <row r="43" spans="1:6" ht="65.25" customHeight="1" outlineLevel="4" x14ac:dyDescent="0.25">
      <c r="A43" s="8" t="s">
        <v>215</v>
      </c>
      <c r="B43" s="18" t="s">
        <v>34</v>
      </c>
      <c r="C43" s="11">
        <v>4747.76</v>
      </c>
      <c r="D43" s="9" t="s">
        <v>200</v>
      </c>
      <c r="E43" s="10" t="s">
        <v>312</v>
      </c>
      <c r="F43" s="2"/>
    </row>
    <row r="44" spans="1:6" ht="33.75" customHeight="1" outlineLevel="4" x14ac:dyDescent="0.25">
      <c r="A44" s="8" t="s">
        <v>216</v>
      </c>
      <c r="B44" s="18" t="s">
        <v>35</v>
      </c>
      <c r="C44" s="11">
        <v>2873662.85</v>
      </c>
      <c r="D44" s="11">
        <v>2850268.19</v>
      </c>
      <c r="E44" s="12">
        <f t="shared" si="0"/>
        <v>99.185894058518372</v>
      </c>
      <c r="F44" s="2"/>
    </row>
    <row r="45" spans="1:6" outlineLevel="3" x14ac:dyDescent="0.25">
      <c r="A45" s="8" t="s">
        <v>217</v>
      </c>
      <c r="B45" s="18" t="s">
        <v>36</v>
      </c>
      <c r="C45" s="11">
        <v>19963871</v>
      </c>
      <c r="D45" s="11">
        <v>19913314</v>
      </c>
      <c r="E45" s="12">
        <f t="shared" si="0"/>
        <v>99.746757530140314</v>
      </c>
      <c r="F45" s="2"/>
    </row>
    <row r="46" spans="1:6" ht="31.5" outlineLevel="4" x14ac:dyDescent="0.25">
      <c r="A46" s="8" t="s">
        <v>218</v>
      </c>
      <c r="B46" s="18" t="s">
        <v>37</v>
      </c>
      <c r="C46" s="11">
        <v>19963871</v>
      </c>
      <c r="D46" s="11">
        <v>19913314</v>
      </c>
      <c r="E46" s="12">
        <f t="shared" si="0"/>
        <v>99.746757530140314</v>
      </c>
      <c r="F46" s="2"/>
    </row>
    <row r="47" spans="1:6" outlineLevel="2" x14ac:dyDescent="0.25">
      <c r="A47" s="8" t="s">
        <v>219</v>
      </c>
      <c r="B47" s="18" t="s">
        <v>38</v>
      </c>
      <c r="C47" s="11">
        <v>162631884.75</v>
      </c>
      <c r="D47" s="11">
        <v>163631884.75</v>
      </c>
      <c r="E47" s="12">
        <f t="shared" si="0"/>
        <v>100.61488557519776</v>
      </c>
      <c r="F47" s="2"/>
    </row>
    <row r="48" spans="1:6" ht="47.25" outlineLevel="4" x14ac:dyDescent="0.25">
      <c r="A48" s="8" t="s">
        <v>220</v>
      </c>
      <c r="B48" s="18" t="s">
        <v>39</v>
      </c>
      <c r="C48" s="11">
        <v>162631884.75</v>
      </c>
      <c r="D48" s="11">
        <v>163631884.75</v>
      </c>
      <c r="E48" s="12">
        <f t="shared" si="0"/>
        <v>100.61488557519776</v>
      </c>
      <c r="F48" s="2"/>
    </row>
    <row r="49" spans="1:6" ht="48.75" customHeight="1" outlineLevel="2" x14ac:dyDescent="0.25">
      <c r="A49" s="8" t="s">
        <v>221</v>
      </c>
      <c r="B49" s="18" t="s">
        <v>40</v>
      </c>
      <c r="C49" s="9" t="s">
        <v>200</v>
      </c>
      <c r="D49" s="11">
        <v>-4857555.22</v>
      </c>
      <c r="E49" s="12" t="s">
        <v>199</v>
      </c>
      <c r="F49" s="2"/>
    </row>
    <row r="50" spans="1:6" ht="50.25" customHeight="1" outlineLevel="4" x14ac:dyDescent="0.25">
      <c r="A50" s="8" t="s">
        <v>222</v>
      </c>
      <c r="B50" s="18" t="s">
        <v>41</v>
      </c>
      <c r="C50" s="9" t="s">
        <v>200</v>
      </c>
      <c r="D50" s="11">
        <v>-4857555.22</v>
      </c>
      <c r="E50" s="12" t="s">
        <v>199</v>
      </c>
      <c r="F50" s="2"/>
    </row>
    <row r="51" spans="1:6" ht="47.25" x14ac:dyDescent="0.25">
      <c r="A51" s="19" t="s">
        <v>304</v>
      </c>
      <c r="B51" s="16" t="s">
        <v>42</v>
      </c>
      <c r="C51" s="17">
        <v>7449510.7699999996</v>
      </c>
      <c r="D51" s="17">
        <v>12693510.609999999</v>
      </c>
      <c r="E51" s="14">
        <f t="shared" si="0"/>
        <v>170.39388225490143</v>
      </c>
      <c r="F51" s="2"/>
    </row>
    <row r="52" spans="1:6" outlineLevel="1" x14ac:dyDescent="0.25">
      <c r="A52" s="8" t="s">
        <v>190</v>
      </c>
      <c r="B52" s="18" t="s">
        <v>43</v>
      </c>
      <c r="C52" s="11">
        <v>164644.43</v>
      </c>
      <c r="D52" s="11">
        <v>164644.43</v>
      </c>
      <c r="E52" s="12">
        <f t="shared" si="0"/>
        <v>100</v>
      </c>
      <c r="F52" s="2"/>
    </row>
    <row r="53" spans="1:6" ht="31.5" outlineLevel="2" x14ac:dyDescent="0.25">
      <c r="A53" s="8" t="s">
        <v>193</v>
      </c>
      <c r="B53" s="18" t="s">
        <v>44</v>
      </c>
      <c r="C53" s="11">
        <v>164644.43</v>
      </c>
      <c r="D53" s="11">
        <v>164644.43</v>
      </c>
      <c r="E53" s="12">
        <f t="shared" si="0"/>
        <v>100</v>
      </c>
      <c r="F53" s="2"/>
    </row>
    <row r="54" spans="1:6" ht="31.5" outlineLevel="4" x14ac:dyDescent="0.25">
      <c r="A54" s="8" t="s">
        <v>196</v>
      </c>
      <c r="B54" s="18" t="s">
        <v>45</v>
      </c>
      <c r="C54" s="11">
        <v>164644.43</v>
      </c>
      <c r="D54" s="11">
        <v>164644.43</v>
      </c>
      <c r="E54" s="12">
        <f t="shared" si="0"/>
        <v>100</v>
      </c>
      <c r="F54" s="2"/>
    </row>
    <row r="55" spans="1:6" outlineLevel="1" x14ac:dyDescent="0.25">
      <c r="A55" s="8" t="s">
        <v>183</v>
      </c>
      <c r="B55" s="18" t="s">
        <v>46</v>
      </c>
      <c r="C55" s="11">
        <v>7284866.3399999999</v>
      </c>
      <c r="D55" s="11">
        <v>12528866.18</v>
      </c>
      <c r="E55" s="12">
        <f t="shared" si="0"/>
        <v>171.98484632732465</v>
      </c>
      <c r="F55" s="2"/>
    </row>
    <row r="56" spans="1:6" ht="47.25" outlineLevel="2" x14ac:dyDescent="0.25">
      <c r="A56" s="8" t="s">
        <v>182</v>
      </c>
      <c r="B56" s="18" t="s">
        <v>47</v>
      </c>
      <c r="C56" s="11">
        <v>6225000</v>
      </c>
      <c r="D56" s="11">
        <v>11469000</v>
      </c>
      <c r="E56" s="12">
        <f t="shared" si="0"/>
        <v>184.24096385542168</v>
      </c>
      <c r="F56" s="2"/>
    </row>
    <row r="57" spans="1:6" outlineLevel="3" x14ac:dyDescent="0.25">
      <c r="A57" s="8" t="s">
        <v>217</v>
      </c>
      <c r="B57" s="18" t="s">
        <v>48</v>
      </c>
      <c r="C57" s="11">
        <v>6225000</v>
      </c>
      <c r="D57" s="11">
        <v>11469000</v>
      </c>
      <c r="E57" s="12">
        <f t="shared" si="0"/>
        <v>184.24096385542168</v>
      </c>
      <c r="F57" s="2"/>
    </row>
    <row r="58" spans="1:6" ht="31.5" outlineLevel="4" x14ac:dyDescent="0.25">
      <c r="A58" s="8" t="s">
        <v>218</v>
      </c>
      <c r="B58" s="18" t="s">
        <v>49</v>
      </c>
      <c r="C58" s="11">
        <v>6225000</v>
      </c>
      <c r="D58" s="11">
        <v>11469000</v>
      </c>
      <c r="E58" s="12">
        <f t="shared" si="0"/>
        <v>184.24096385542168</v>
      </c>
      <c r="F58" s="2"/>
    </row>
    <row r="59" spans="1:6" ht="78.75" outlineLevel="2" x14ac:dyDescent="0.25">
      <c r="A59" s="8" t="s">
        <v>223</v>
      </c>
      <c r="B59" s="18" t="s">
        <v>50</v>
      </c>
      <c r="C59" s="11">
        <v>1059866.3400000001</v>
      </c>
      <c r="D59" s="11">
        <v>1059866.3400000001</v>
      </c>
      <c r="E59" s="12">
        <f t="shared" si="0"/>
        <v>100</v>
      </c>
      <c r="F59" s="2"/>
    </row>
    <row r="60" spans="1:6" ht="35.25" customHeight="1" outlineLevel="4" x14ac:dyDescent="0.25">
      <c r="A60" s="8" t="s">
        <v>224</v>
      </c>
      <c r="B60" s="18" t="s">
        <v>51</v>
      </c>
      <c r="C60" s="11">
        <v>26923.33</v>
      </c>
      <c r="D60" s="11">
        <v>26923.33</v>
      </c>
      <c r="E60" s="12">
        <f t="shared" si="0"/>
        <v>100</v>
      </c>
      <c r="F60" s="2"/>
    </row>
    <row r="61" spans="1:6" ht="33.75" customHeight="1" outlineLevel="4" x14ac:dyDescent="0.25">
      <c r="A61" s="8" t="s">
        <v>225</v>
      </c>
      <c r="B61" s="18" t="s">
        <v>52</v>
      </c>
      <c r="C61" s="11">
        <v>1032943.01</v>
      </c>
      <c r="D61" s="11">
        <v>1032943.01</v>
      </c>
      <c r="E61" s="12">
        <f t="shared" si="0"/>
        <v>100</v>
      </c>
      <c r="F61" s="2"/>
    </row>
    <row r="62" spans="1:6" ht="50.25" customHeight="1" outlineLevel="2" x14ac:dyDescent="0.25">
      <c r="A62" s="8" t="s">
        <v>221</v>
      </c>
      <c r="B62" s="18" t="s">
        <v>53</v>
      </c>
      <c r="C62" s="9" t="s">
        <v>200</v>
      </c>
      <c r="D62" s="11">
        <v>-0.16</v>
      </c>
      <c r="E62" s="12" t="s">
        <v>199</v>
      </c>
      <c r="F62" s="2"/>
    </row>
    <row r="63" spans="1:6" ht="51" customHeight="1" outlineLevel="4" x14ac:dyDescent="0.25">
      <c r="A63" s="8" t="s">
        <v>222</v>
      </c>
      <c r="B63" s="18" t="s">
        <v>54</v>
      </c>
      <c r="C63" s="9" t="s">
        <v>200</v>
      </c>
      <c r="D63" s="11">
        <v>-0.16</v>
      </c>
      <c r="E63" s="12" t="s">
        <v>199</v>
      </c>
      <c r="F63" s="2"/>
    </row>
    <row r="64" spans="1:6" ht="51" customHeight="1" x14ac:dyDescent="0.25">
      <c r="A64" s="15" t="s">
        <v>226</v>
      </c>
      <c r="B64" s="16" t="s">
        <v>55</v>
      </c>
      <c r="C64" s="17">
        <v>1004087173.08</v>
      </c>
      <c r="D64" s="17">
        <v>1002514936.84</v>
      </c>
      <c r="E64" s="14">
        <f t="shared" si="0"/>
        <v>99.843416360436393</v>
      </c>
      <c r="F64" s="2"/>
    </row>
    <row r="65" spans="1:6" outlineLevel="1" x14ac:dyDescent="0.25">
      <c r="A65" s="8" t="s">
        <v>190</v>
      </c>
      <c r="B65" s="18" t="s">
        <v>56</v>
      </c>
      <c r="C65" s="11">
        <v>0.02</v>
      </c>
      <c r="D65" s="11">
        <v>0.02</v>
      </c>
      <c r="E65" s="12">
        <f t="shared" si="0"/>
        <v>100</v>
      </c>
      <c r="F65" s="2"/>
    </row>
    <row r="66" spans="1:6" ht="31.5" outlineLevel="2" x14ac:dyDescent="0.25">
      <c r="A66" s="8" t="s">
        <v>193</v>
      </c>
      <c r="B66" s="18" t="s">
        <v>57</v>
      </c>
      <c r="C66" s="11">
        <v>0.02</v>
      </c>
      <c r="D66" s="11">
        <v>0.02</v>
      </c>
      <c r="E66" s="12">
        <f t="shared" si="0"/>
        <v>100</v>
      </c>
      <c r="F66" s="2"/>
    </row>
    <row r="67" spans="1:6" ht="31.5" outlineLevel="4" x14ac:dyDescent="0.25">
      <c r="A67" s="8" t="s">
        <v>196</v>
      </c>
      <c r="B67" s="18" t="s">
        <v>58</v>
      </c>
      <c r="C67" s="11">
        <v>0.02</v>
      </c>
      <c r="D67" s="11">
        <v>0.02</v>
      </c>
      <c r="E67" s="12">
        <f t="shared" si="0"/>
        <v>100</v>
      </c>
      <c r="F67" s="2"/>
    </row>
    <row r="68" spans="1:6" outlineLevel="1" x14ac:dyDescent="0.25">
      <c r="A68" s="8" t="s">
        <v>183</v>
      </c>
      <c r="B68" s="18" t="s">
        <v>59</v>
      </c>
      <c r="C68" s="11">
        <v>1004087173.0599999</v>
      </c>
      <c r="D68" s="11">
        <v>1002514936.8200001</v>
      </c>
      <c r="E68" s="12">
        <f t="shared" si="0"/>
        <v>99.843416360433295</v>
      </c>
      <c r="F68" s="2"/>
    </row>
    <row r="69" spans="1:6" ht="47.25" outlineLevel="2" x14ac:dyDescent="0.25">
      <c r="A69" s="8" t="s">
        <v>182</v>
      </c>
      <c r="B69" s="18" t="s">
        <v>60</v>
      </c>
      <c r="C69" s="11">
        <v>1004087173.0599999</v>
      </c>
      <c r="D69" s="11">
        <v>1002514936.9400001</v>
      </c>
      <c r="E69" s="12">
        <f t="shared" si="0"/>
        <v>99.843416372384439</v>
      </c>
      <c r="F69" s="2"/>
    </row>
    <row r="70" spans="1:6" ht="31.5" outlineLevel="3" x14ac:dyDescent="0.25">
      <c r="A70" s="8" t="s">
        <v>181</v>
      </c>
      <c r="B70" s="18" t="s">
        <v>61</v>
      </c>
      <c r="C70" s="11">
        <v>116212273.06</v>
      </c>
      <c r="D70" s="11">
        <v>116205369.64</v>
      </c>
      <c r="E70" s="12">
        <f t="shared" si="0"/>
        <v>99.994059646353833</v>
      </c>
      <c r="F70" s="2"/>
    </row>
    <row r="71" spans="1:6" ht="78.75" outlineLevel="4" x14ac:dyDescent="0.25">
      <c r="A71" s="8" t="s">
        <v>227</v>
      </c>
      <c r="B71" s="18" t="s">
        <v>62</v>
      </c>
      <c r="C71" s="11">
        <v>26523100</v>
      </c>
      <c r="D71" s="11">
        <v>26521318.359999999</v>
      </c>
      <c r="E71" s="12">
        <f t="shared" si="0"/>
        <v>99.993282685658912</v>
      </c>
      <c r="F71" s="2"/>
    </row>
    <row r="72" spans="1:6" ht="31.5" outlineLevel="4" x14ac:dyDescent="0.25">
      <c r="A72" s="8" t="s">
        <v>228</v>
      </c>
      <c r="B72" s="18" t="s">
        <v>63</v>
      </c>
      <c r="C72" s="11">
        <v>715816.5</v>
      </c>
      <c r="D72" s="11">
        <v>715816.5</v>
      </c>
      <c r="E72" s="12">
        <f t="shared" si="0"/>
        <v>100</v>
      </c>
      <c r="F72" s="2"/>
    </row>
    <row r="73" spans="1:6" ht="47.25" outlineLevel="4" x14ac:dyDescent="0.25">
      <c r="A73" s="8" t="s">
        <v>211</v>
      </c>
      <c r="B73" s="18" t="s">
        <v>64</v>
      </c>
      <c r="C73" s="11">
        <v>11971900</v>
      </c>
      <c r="D73" s="11">
        <v>11971900</v>
      </c>
      <c r="E73" s="12">
        <f t="shared" si="0"/>
        <v>100</v>
      </c>
      <c r="F73" s="2"/>
    </row>
    <row r="74" spans="1:6" outlineLevel="4" x14ac:dyDescent="0.25">
      <c r="A74" s="8" t="s">
        <v>189</v>
      </c>
      <c r="B74" s="18" t="s">
        <v>65</v>
      </c>
      <c r="C74" s="11">
        <v>77001456.560000002</v>
      </c>
      <c r="D74" s="11">
        <v>76996334.780000001</v>
      </c>
      <c r="E74" s="12">
        <f t="shared" si="0"/>
        <v>99.993348463485219</v>
      </c>
      <c r="F74" s="2"/>
    </row>
    <row r="75" spans="1:6" ht="31.5" outlineLevel="3" x14ac:dyDescent="0.25">
      <c r="A75" s="8" t="s">
        <v>212</v>
      </c>
      <c r="B75" s="18" t="s">
        <v>66</v>
      </c>
      <c r="C75" s="11">
        <v>835803300</v>
      </c>
      <c r="D75" s="11">
        <v>834825347.29999995</v>
      </c>
      <c r="E75" s="12">
        <f t="shared" si="0"/>
        <v>99.882992481604219</v>
      </c>
      <c r="F75" s="2"/>
    </row>
    <row r="76" spans="1:6" ht="47.25" outlineLevel="4" x14ac:dyDescent="0.25">
      <c r="A76" s="8" t="s">
        <v>213</v>
      </c>
      <c r="B76" s="18" t="s">
        <v>67</v>
      </c>
      <c r="C76" s="11">
        <v>19148400</v>
      </c>
      <c r="D76" s="11">
        <v>18839560.850000001</v>
      </c>
      <c r="E76" s="12">
        <f t="shared" si="0"/>
        <v>98.38712816736647</v>
      </c>
      <c r="F76" s="2"/>
    </row>
    <row r="77" spans="1:6" ht="78.75" outlineLevel="4" x14ac:dyDescent="0.25">
      <c r="A77" s="8" t="s">
        <v>229</v>
      </c>
      <c r="B77" s="18" t="s">
        <v>68</v>
      </c>
      <c r="C77" s="11">
        <v>10764800</v>
      </c>
      <c r="D77" s="11">
        <v>10095686.449999999</v>
      </c>
      <c r="E77" s="12">
        <f t="shared" ref="E77:E140" si="1">D77/C77*100</f>
        <v>93.784245410969078</v>
      </c>
      <c r="F77" s="2"/>
    </row>
    <row r="78" spans="1:6" outlineLevel="4" x14ac:dyDescent="0.25">
      <c r="A78" s="8" t="s">
        <v>230</v>
      </c>
      <c r="B78" s="18" t="s">
        <v>69</v>
      </c>
      <c r="C78" s="11">
        <v>805890100</v>
      </c>
      <c r="D78" s="11">
        <v>805890100</v>
      </c>
      <c r="E78" s="12">
        <f t="shared" si="1"/>
        <v>100</v>
      </c>
      <c r="F78" s="2"/>
    </row>
    <row r="79" spans="1:6" outlineLevel="3" x14ac:dyDescent="0.25">
      <c r="A79" s="8" t="s">
        <v>217</v>
      </c>
      <c r="B79" s="18" t="s">
        <v>70</v>
      </c>
      <c r="C79" s="11">
        <v>52071600</v>
      </c>
      <c r="D79" s="11">
        <v>51484220</v>
      </c>
      <c r="E79" s="12">
        <f t="shared" si="1"/>
        <v>98.871976278816092</v>
      </c>
      <c r="F79" s="2"/>
    </row>
    <row r="80" spans="1:6" ht="173.25" outlineLevel="4" x14ac:dyDescent="0.25">
      <c r="A80" s="8" t="s">
        <v>231</v>
      </c>
      <c r="B80" s="18" t="s">
        <v>71</v>
      </c>
      <c r="C80" s="11">
        <v>419200</v>
      </c>
      <c r="D80" s="11">
        <v>416595</v>
      </c>
      <c r="E80" s="12">
        <f t="shared" si="1"/>
        <v>99.378578244274806</v>
      </c>
      <c r="F80" s="2"/>
    </row>
    <row r="81" spans="1:6" ht="81.75" customHeight="1" outlineLevel="4" x14ac:dyDescent="0.25">
      <c r="A81" s="8" t="s">
        <v>232</v>
      </c>
      <c r="B81" s="18" t="s">
        <v>72</v>
      </c>
      <c r="C81" s="11">
        <v>3159700</v>
      </c>
      <c r="D81" s="11">
        <v>3159700</v>
      </c>
      <c r="E81" s="12">
        <f t="shared" si="1"/>
        <v>100</v>
      </c>
      <c r="F81" s="2"/>
    </row>
    <row r="82" spans="1:6" ht="78.75" outlineLevel="4" x14ac:dyDescent="0.25">
      <c r="A82" s="8" t="s">
        <v>233</v>
      </c>
      <c r="B82" s="18" t="s">
        <v>73</v>
      </c>
      <c r="C82" s="11">
        <v>47105100</v>
      </c>
      <c r="D82" s="11">
        <v>47105100</v>
      </c>
      <c r="E82" s="12">
        <f t="shared" si="1"/>
        <v>100</v>
      </c>
      <c r="F82" s="2"/>
    </row>
    <row r="83" spans="1:6" ht="31.5" outlineLevel="4" x14ac:dyDescent="0.25">
      <c r="A83" s="8" t="s">
        <v>218</v>
      </c>
      <c r="B83" s="18" t="s">
        <v>74</v>
      </c>
      <c r="C83" s="11">
        <v>1387600</v>
      </c>
      <c r="D83" s="11">
        <v>802825</v>
      </c>
      <c r="E83" s="12">
        <f t="shared" si="1"/>
        <v>57.857091380801386</v>
      </c>
      <c r="F83" s="2"/>
    </row>
    <row r="84" spans="1:6" ht="78.75" outlineLevel="2" x14ac:dyDescent="0.25">
      <c r="A84" s="8" t="s">
        <v>223</v>
      </c>
      <c r="B84" s="18" t="s">
        <v>75</v>
      </c>
      <c r="C84" s="9" t="s">
        <v>200</v>
      </c>
      <c r="D84" s="11">
        <v>2381132.75</v>
      </c>
      <c r="E84" s="12" t="s">
        <v>199</v>
      </c>
      <c r="F84" s="2"/>
    </row>
    <row r="85" spans="1:6" ht="34.5" customHeight="1" outlineLevel="4" x14ac:dyDescent="0.25">
      <c r="A85" s="8" t="s">
        <v>224</v>
      </c>
      <c r="B85" s="18" t="s">
        <v>76</v>
      </c>
      <c r="C85" s="9" t="s">
        <v>200</v>
      </c>
      <c r="D85" s="11">
        <v>45707.16</v>
      </c>
      <c r="E85" s="12" t="s">
        <v>199</v>
      </c>
      <c r="F85" s="2"/>
    </row>
    <row r="86" spans="1:6" ht="35.25" customHeight="1" outlineLevel="4" x14ac:dyDescent="0.25">
      <c r="A86" s="8" t="s">
        <v>225</v>
      </c>
      <c r="B86" s="18" t="s">
        <v>77</v>
      </c>
      <c r="C86" s="9" t="s">
        <v>200</v>
      </c>
      <c r="D86" s="11">
        <v>2335425.59</v>
      </c>
      <c r="E86" s="12" t="s">
        <v>199</v>
      </c>
      <c r="F86" s="2"/>
    </row>
    <row r="87" spans="1:6" ht="47.25" outlineLevel="2" x14ac:dyDescent="0.25">
      <c r="A87" s="8" t="s">
        <v>221</v>
      </c>
      <c r="B87" s="18" t="s">
        <v>78</v>
      </c>
      <c r="C87" s="9" t="s">
        <v>200</v>
      </c>
      <c r="D87" s="11">
        <v>-2381132.87</v>
      </c>
      <c r="E87" s="12" t="s">
        <v>199</v>
      </c>
      <c r="F87" s="2"/>
    </row>
    <row r="88" spans="1:6" ht="49.5" customHeight="1" outlineLevel="4" x14ac:dyDescent="0.25">
      <c r="A88" s="8" t="s">
        <v>222</v>
      </c>
      <c r="B88" s="18" t="s">
        <v>79</v>
      </c>
      <c r="C88" s="9" t="s">
        <v>200</v>
      </c>
      <c r="D88" s="11">
        <v>-2381132.87</v>
      </c>
      <c r="E88" s="12" t="s">
        <v>199</v>
      </c>
      <c r="F88" s="2"/>
    </row>
    <row r="89" spans="1:6" ht="47.25" x14ac:dyDescent="0.25">
      <c r="A89" s="20" t="s">
        <v>239</v>
      </c>
      <c r="B89" s="16" t="s">
        <v>80</v>
      </c>
      <c r="C89" s="17">
        <v>14584673.859999999</v>
      </c>
      <c r="D89" s="17">
        <v>14587569.27</v>
      </c>
      <c r="E89" s="14">
        <f t="shared" si="1"/>
        <v>100.01985241512969</v>
      </c>
      <c r="F89" s="2"/>
    </row>
    <row r="90" spans="1:6" outlineLevel="1" x14ac:dyDescent="0.25">
      <c r="A90" s="8" t="s">
        <v>190</v>
      </c>
      <c r="B90" s="18" t="s">
        <v>81</v>
      </c>
      <c r="C90" s="11">
        <v>14584673.859999999</v>
      </c>
      <c r="D90" s="11">
        <v>14587569.27</v>
      </c>
      <c r="E90" s="12">
        <f t="shared" si="1"/>
        <v>100.01985241512969</v>
      </c>
      <c r="F90" s="2"/>
    </row>
    <row r="91" spans="1:6" ht="31.5" outlineLevel="2" x14ac:dyDescent="0.25">
      <c r="A91" s="8" t="s">
        <v>234</v>
      </c>
      <c r="B91" s="18" t="s">
        <v>82</v>
      </c>
      <c r="C91" s="11">
        <v>14584673.859999999</v>
      </c>
      <c r="D91" s="11">
        <v>14587569.27</v>
      </c>
      <c r="E91" s="12">
        <f t="shared" si="1"/>
        <v>100.01985241512969</v>
      </c>
      <c r="F91" s="2"/>
    </row>
    <row r="92" spans="1:6" ht="31.5" outlineLevel="4" x14ac:dyDescent="0.25">
      <c r="A92" s="8" t="s">
        <v>235</v>
      </c>
      <c r="B92" s="18" t="s">
        <v>83</v>
      </c>
      <c r="C92" s="11">
        <v>500705.07</v>
      </c>
      <c r="D92" s="11">
        <v>503600.48</v>
      </c>
      <c r="E92" s="12">
        <f t="shared" si="1"/>
        <v>100.57826656318858</v>
      </c>
      <c r="F92" s="2"/>
    </row>
    <row r="93" spans="1:6" outlineLevel="4" x14ac:dyDescent="0.25">
      <c r="A93" s="8" t="s">
        <v>236</v>
      </c>
      <c r="B93" s="18" t="s">
        <v>84</v>
      </c>
      <c r="C93" s="11">
        <v>1021161.04</v>
      </c>
      <c r="D93" s="11">
        <v>1021161.04</v>
      </c>
      <c r="E93" s="12">
        <f t="shared" si="1"/>
        <v>100</v>
      </c>
      <c r="F93" s="2"/>
    </row>
    <row r="94" spans="1:6" outlineLevel="4" x14ac:dyDescent="0.25">
      <c r="A94" s="8" t="s">
        <v>237</v>
      </c>
      <c r="B94" s="18" t="s">
        <v>85</v>
      </c>
      <c r="C94" s="11">
        <v>13062807.75</v>
      </c>
      <c r="D94" s="11">
        <v>13062807.75</v>
      </c>
      <c r="E94" s="12">
        <f t="shared" si="1"/>
        <v>100</v>
      </c>
      <c r="F94" s="2"/>
    </row>
    <row r="95" spans="1:6" ht="31.5" x14ac:dyDescent="0.25">
      <c r="A95" s="20" t="s">
        <v>238</v>
      </c>
      <c r="B95" s="16" t="s">
        <v>86</v>
      </c>
      <c r="C95" s="17">
        <v>1465992646.03</v>
      </c>
      <c r="D95" s="17">
        <v>1506193432.48</v>
      </c>
      <c r="E95" s="14">
        <f t="shared" si="1"/>
        <v>102.74222292716586</v>
      </c>
      <c r="F95" s="2"/>
    </row>
    <row r="96" spans="1:6" outlineLevel="1" x14ac:dyDescent="0.25">
      <c r="A96" s="8" t="s">
        <v>190</v>
      </c>
      <c r="B96" s="18" t="s">
        <v>87</v>
      </c>
      <c r="C96" s="11">
        <v>1465992646.03</v>
      </c>
      <c r="D96" s="11">
        <v>1506193432.48</v>
      </c>
      <c r="E96" s="12">
        <f t="shared" si="1"/>
        <v>102.74222292716586</v>
      </c>
      <c r="F96" s="2"/>
    </row>
    <row r="97" spans="1:6" outlineLevel="2" x14ac:dyDescent="0.25">
      <c r="A97" s="8" t="s">
        <v>240</v>
      </c>
      <c r="B97" s="18" t="s">
        <v>88</v>
      </c>
      <c r="C97" s="11">
        <v>1170555960.21</v>
      </c>
      <c r="D97" s="11">
        <v>1205135497.46</v>
      </c>
      <c r="E97" s="12">
        <f t="shared" si="1"/>
        <v>102.95411227018967</v>
      </c>
      <c r="F97" s="2"/>
    </row>
    <row r="98" spans="1:6" outlineLevel="2" x14ac:dyDescent="0.25">
      <c r="A98" s="8" t="s">
        <v>310</v>
      </c>
      <c r="B98" s="18">
        <v>1.8210102E+19</v>
      </c>
      <c r="C98" s="11">
        <v>1170555960.21</v>
      </c>
      <c r="D98" s="11">
        <v>1205135497.46</v>
      </c>
      <c r="E98" s="12">
        <f t="shared" si="1"/>
        <v>102.95411227018967</v>
      </c>
      <c r="F98" s="2"/>
    </row>
    <row r="99" spans="1:6" ht="126" outlineLevel="4" x14ac:dyDescent="0.25">
      <c r="A99" s="8" t="s">
        <v>241</v>
      </c>
      <c r="B99" s="18" t="s">
        <v>89</v>
      </c>
      <c r="C99" s="11">
        <v>1124161251</v>
      </c>
      <c r="D99" s="11">
        <v>1148712575.73</v>
      </c>
      <c r="E99" s="12">
        <f t="shared" si="1"/>
        <v>102.18396824371597</v>
      </c>
      <c r="F99" s="2"/>
    </row>
    <row r="100" spans="1:6" ht="126" outlineLevel="4" x14ac:dyDescent="0.25">
      <c r="A100" s="8" t="s">
        <v>242</v>
      </c>
      <c r="B100" s="18" t="s">
        <v>90</v>
      </c>
      <c r="C100" s="11">
        <v>807442.82</v>
      </c>
      <c r="D100" s="11">
        <v>801399.61</v>
      </c>
      <c r="E100" s="12">
        <f t="shared" si="1"/>
        <v>99.251561862919289</v>
      </c>
      <c r="F100" s="2"/>
    </row>
    <row r="101" spans="1:6" ht="94.5" outlineLevel="4" x14ac:dyDescent="0.25">
      <c r="A101" s="8" t="s">
        <v>243</v>
      </c>
      <c r="B101" s="18" t="s">
        <v>91</v>
      </c>
      <c r="C101" s="11">
        <v>5641709.4800000004</v>
      </c>
      <c r="D101" s="11">
        <v>5971684.3700000001</v>
      </c>
      <c r="E101" s="12">
        <f t="shared" si="1"/>
        <v>105.8488458359965</v>
      </c>
      <c r="F101" s="2"/>
    </row>
    <row r="102" spans="1:6" ht="94.5" outlineLevel="4" x14ac:dyDescent="0.25">
      <c r="A102" s="8" t="s">
        <v>244</v>
      </c>
      <c r="B102" s="18" t="s">
        <v>92</v>
      </c>
      <c r="C102" s="11">
        <v>623380.26</v>
      </c>
      <c r="D102" s="11">
        <v>711076.26</v>
      </c>
      <c r="E102" s="12">
        <f t="shared" si="1"/>
        <v>114.06781793186713</v>
      </c>
      <c r="F102" s="2"/>
    </row>
    <row r="103" spans="1:6" ht="161.25" customHeight="1" outlineLevel="4" x14ac:dyDescent="0.25">
      <c r="A103" s="8" t="s">
        <v>245</v>
      </c>
      <c r="B103" s="18" t="s">
        <v>93</v>
      </c>
      <c r="C103" s="11">
        <v>29884735.93</v>
      </c>
      <c r="D103" s="11">
        <v>38972930.770000003</v>
      </c>
      <c r="E103" s="12">
        <f t="shared" si="1"/>
        <v>130.41082531660169</v>
      </c>
      <c r="F103" s="2"/>
    </row>
    <row r="104" spans="1:6" ht="78.75" outlineLevel="4" x14ac:dyDescent="0.25">
      <c r="A104" s="8" t="s">
        <v>246</v>
      </c>
      <c r="B104" s="18" t="s">
        <v>94</v>
      </c>
      <c r="C104" s="11">
        <v>2424000</v>
      </c>
      <c r="D104" s="11">
        <v>2205363.5299999998</v>
      </c>
      <c r="E104" s="12">
        <f t="shared" si="1"/>
        <v>90.980343646864682</v>
      </c>
      <c r="F104" s="2"/>
    </row>
    <row r="105" spans="1:6" ht="78.75" outlineLevel="4" x14ac:dyDescent="0.25">
      <c r="A105" s="8" t="s">
        <v>247</v>
      </c>
      <c r="B105" s="18" t="s">
        <v>95</v>
      </c>
      <c r="C105" s="11">
        <v>7013440.7199999997</v>
      </c>
      <c r="D105" s="11">
        <v>7760467.1900000004</v>
      </c>
      <c r="E105" s="12">
        <f t="shared" si="1"/>
        <v>110.65135501708498</v>
      </c>
      <c r="F105" s="2"/>
    </row>
    <row r="106" spans="1:6" ht="47.25" outlineLevel="2" x14ac:dyDescent="0.25">
      <c r="A106" s="8" t="s">
        <v>248</v>
      </c>
      <c r="B106" s="18" t="s">
        <v>96</v>
      </c>
      <c r="C106" s="11">
        <v>9562119.2899999991</v>
      </c>
      <c r="D106" s="11">
        <v>10252341.59</v>
      </c>
      <c r="E106" s="12">
        <f t="shared" si="1"/>
        <v>107.21829836113663</v>
      </c>
      <c r="F106" s="2"/>
    </row>
    <row r="107" spans="1:6" ht="126" outlineLevel="4" x14ac:dyDescent="0.25">
      <c r="A107" s="8" t="s">
        <v>249</v>
      </c>
      <c r="B107" s="18" t="s">
        <v>97</v>
      </c>
      <c r="C107" s="11">
        <v>4984760</v>
      </c>
      <c r="D107" s="11">
        <v>5296725.97</v>
      </c>
      <c r="E107" s="12">
        <f t="shared" si="1"/>
        <v>106.25839498792318</v>
      </c>
      <c r="F107" s="2"/>
    </row>
    <row r="108" spans="1:6" ht="141.75" outlineLevel="4" x14ac:dyDescent="0.25">
      <c r="A108" s="8" t="s">
        <v>250</v>
      </c>
      <c r="B108" s="18" t="s">
        <v>98</v>
      </c>
      <c r="C108" s="11">
        <v>28128.29</v>
      </c>
      <c r="D108" s="11">
        <v>30603.77</v>
      </c>
      <c r="E108" s="12">
        <f t="shared" si="1"/>
        <v>108.80067718300685</v>
      </c>
      <c r="F108" s="2"/>
    </row>
    <row r="109" spans="1:6" ht="126" outlineLevel="4" x14ac:dyDescent="0.25">
      <c r="A109" s="8" t="s">
        <v>251</v>
      </c>
      <c r="B109" s="18" t="s">
        <v>99</v>
      </c>
      <c r="C109" s="11">
        <v>5168636</v>
      </c>
      <c r="D109" s="11">
        <v>5501553.5499999998</v>
      </c>
      <c r="E109" s="12">
        <f t="shared" si="1"/>
        <v>106.44111038192668</v>
      </c>
      <c r="F109" s="2"/>
    </row>
    <row r="110" spans="1:6" ht="126" outlineLevel="4" x14ac:dyDescent="0.25">
      <c r="A110" s="8" t="s">
        <v>252</v>
      </c>
      <c r="B110" s="18" t="s">
        <v>100</v>
      </c>
      <c r="C110" s="11">
        <v>-619405</v>
      </c>
      <c r="D110" s="11">
        <v>-576541.69999999995</v>
      </c>
      <c r="E110" s="12">
        <f t="shared" si="1"/>
        <v>93.079923474947719</v>
      </c>
      <c r="F110" s="2"/>
    </row>
    <row r="111" spans="1:6" outlineLevel="2" x14ac:dyDescent="0.25">
      <c r="A111" s="8" t="s">
        <v>253</v>
      </c>
      <c r="B111" s="18" t="s">
        <v>101</v>
      </c>
      <c r="C111" s="11">
        <v>84562678.969999999</v>
      </c>
      <c r="D111" s="11">
        <v>84817167.709999993</v>
      </c>
      <c r="E111" s="12">
        <f t="shared" si="1"/>
        <v>100.3009468752643</v>
      </c>
      <c r="F111" s="2"/>
    </row>
    <row r="112" spans="1:6" ht="31.5" outlineLevel="4" x14ac:dyDescent="0.25">
      <c r="A112" s="8" t="s">
        <v>255</v>
      </c>
      <c r="B112" s="18" t="s">
        <v>102</v>
      </c>
      <c r="C112" s="11">
        <v>69575216.969999999</v>
      </c>
      <c r="D112" s="11">
        <v>69969100.420000002</v>
      </c>
      <c r="E112" s="12">
        <f t="shared" si="1"/>
        <v>100.5661260821793</v>
      </c>
      <c r="F112" s="2"/>
    </row>
    <row r="113" spans="1:6" ht="63" outlineLevel="4" x14ac:dyDescent="0.25">
      <c r="A113" s="8" t="s">
        <v>256</v>
      </c>
      <c r="B113" s="18" t="s">
        <v>103</v>
      </c>
      <c r="C113" s="11">
        <v>13990737</v>
      </c>
      <c r="D113" s="11">
        <v>13791758.82</v>
      </c>
      <c r="E113" s="12">
        <f t="shared" si="1"/>
        <v>98.577786288170515</v>
      </c>
      <c r="F113" s="2"/>
    </row>
    <row r="114" spans="1:6" ht="31.5" outlineLevel="4" x14ac:dyDescent="0.25">
      <c r="A114" s="8" t="s">
        <v>257</v>
      </c>
      <c r="B114" s="21" t="s">
        <v>287</v>
      </c>
      <c r="C114" s="9" t="s">
        <v>200</v>
      </c>
      <c r="D114" s="11">
        <v>78656.639999999999</v>
      </c>
      <c r="E114" s="12" t="e">
        <f t="shared" si="1"/>
        <v>#DIV/0!</v>
      </c>
      <c r="F114" s="2"/>
    </row>
    <row r="115" spans="1:6" ht="49.5" customHeight="1" outlineLevel="4" x14ac:dyDescent="0.25">
      <c r="A115" s="8" t="s">
        <v>309</v>
      </c>
      <c r="B115" s="21" t="s">
        <v>286</v>
      </c>
      <c r="C115" s="9" t="s">
        <v>200</v>
      </c>
      <c r="D115" s="11">
        <v>-11221.17</v>
      </c>
      <c r="E115" s="12" t="e">
        <f t="shared" si="1"/>
        <v>#DIV/0!</v>
      </c>
      <c r="F115" s="2"/>
    </row>
    <row r="116" spans="1:6" ht="47.25" outlineLevel="4" x14ac:dyDescent="0.25">
      <c r="A116" s="8" t="s">
        <v>254</v>
      </c>
      <c r="B116" s="18" t="s">
        <v>104</v>
      </c>
      <c r="C116" s="11">
        <v>996725</v>
      </c>
      <c r="D116" s="11">
        <v>988873</v>
      </c>
      <c r="E116" s="12">
        <f t="shared" si="1"/>
        <v>99.212220020567358</v>
      </c>
      <c r="F116" s="2"/>
    </row>
    <row r="117" spans="1:6" outlineLevel="2" x14ac:dyDescent="0.25">
      <c r="A117" s="8" t="s">
        <v>258</v>
      </c>
      <c r="B117" s="18" t="s">
        <v>105</v>
      </c>
      <c r="C117" s="11">
        <v>188316484</v>
      </c>
      <c r="D117" s="11">
        <v>190635696.31</v>
      </c>
      <c r="E117" s="12">
        <f t="shared" si="1"/>
        <v>101.2315503458529</v>
      </c>
      <c r="F117" s="2"/>
    </row>
    <row r="118" spans="1:6" ht="47.25" outlineLevel="4" x14ac:dyDescent="0.25">
      <c r="A118" s="8" t="s">
        <v>259</v>
      </c>
      <c r="B118" s="18" t="s">
        <v>106</v>
      </c>
      <c r="C118" s="11">
        <v>19067188</v>
      </c>
      <c r="D118" s="11">
        <v>21807568.190000001</v>
      </c>
      <c r="E118" s="12">
        <f t="shared" si="1"/>
        <v>114.37223039915483</v>
      </c>
      <c r="F118" s="2"/>
    </row>
    <row r="119" spans="1:6" ht="47.25" outlineLevel="4" x14ac:dyDescent="0.25">
      <c r="A119" s="8" t="s">
        <v>261</v>
      </c>
      <c r="B119" s="18" t="s">
        <v>107</v>
      </c>
      <c r="C119" s="11">
        <v>167914131</v>
      </c>
      <c r="D119" s="11">
        <v>167332734.5</v>
      </c>
      <c r="E119" s="12">
        <f t="shared" si="1"/>
        <v>99.653753679611398</v>
      </c>
      <c r="F119" s="2"/>
    </row>
    <row r="120" spans="1:6" ht="47.25" outlineLevel="4" x14ac:dyDescent="0.25">
      <c r="A120" s="8" t="s">
        <v>260</v>
      </c>
      <c r="B120" s="18" t="s">
        <v>108</v>
      </c>
      <c r="C120" s="11">
        <v>1335165</v>
      </c>
      <c r="D120" s="11">
        <v>1495393.62</v>
      </c>
      <c r="E120" s="12">
        <f t="shared" si="1"/>
        <v>112.00066059251104</v>
      </c>
      <c r="F120" s="2"/>
    </row>
    <row r="121" spans="1:6" outlineLevel="2" x14ac:dyDescent="0.25">
      <c r="A121" s="8" t="s">
        <v>262</v>
      </c>
      <c r="B121" s="18" t="s">
        <v>109</v>
      </c>
      <c r="C121" s="11">
        <v>12995403.560000001</v>
      </c>
      <c r="D121" s="11">
        <v>15352729.41</v>
      </c>
      <c r="E121" s="12">
        <f t="shared" si="1"/>
        <v>118.13968946109435</v>
      </c>
      <c r="F121" s="2"/>
    </row>
    <row r="122" spans="1:6" ht="47.25" outlineLevel="4" x14ac:dyDescent="0.25">
      <c r="A122" s="8" t="s">
        <v>263</v>
      </c>
      <c r="B122" s="18" t="s">
        <v>110</v>
      </c>
      <c r="C122" s="11">
        <v>12995403.560000001</v>
      </c>
      <c r="D122" s="11">
        <v>15352729.41</v>
      </c>
      <c r="E122" s="12">
        <f t="shared" si="1"/>
        <v>118.13968946109435</v>
      </c>
      <c r="F122" s="2"/>
    </row>
    <row r="123" spans="1:6" ht="31.5" x14ac:dyDescent="0.25">
      <c r="A123" s="19" t="s">
        <v>305</v>
      </c>
      <c r="B123" s="16" t="s">
        <v>111</v>
      </c>
      <c r="C123" s="17">
        <v>86135</v>
      </c>
      <c r="D123" s="17">
        <v>87635</v>
      </c>
      <c r="E123" s="14">
        <f t="shared" si="1"/>
        <v>101.74145237127765</v>
      </c>
      <c r="F123" s="2"/>
    </row>
    <row r="124" spans="1:6" outlineLevel="1" x14ac:dyDescent="0.25">
      <c r="A124" s="8" t="s">
        <v>190</v>
      </c>
      <c r="B124" s="18" t="s">
        <v>112</v>
      </c>
      <c r="C124" s="11">
        <v>86135</v>
      </c>
      <c r="D124" s="11">
        <v>87635</v>
      </c>
      <c r="E124" s="12">
        <f t="shared" si="1"/>
        <v>101.74145237127765</v>
      </c>
      <c r="F124" s="2"/>
    </row>
    <row r="125" spans="1:6" outlineLevel="2" x14ac:dyDescent="0.25">
      <c r="A125" s="8" t="s">
        <v>201</v>
      </c>
      <c r="B125" s="18" t="s">
        <v>113</v>
      </c>
      <c r="C125" s="11">
        <v>86135</v>
      </c>
      <c r="D125" s="11">
        <v>87635</v>
      </c>
      <c r="E125" s="12">
        <f t="shared" si="1"/>
        <v>101.74145237127765</v>
      </c>
      <c r="F125" s="2"/>
    </row>
    <row r="126" spans="1:6" ht="110.25" outlineLevel="4" x14ac:dyDescent="0.25">
      <c r="A126" s="8" t="s">
        <v>308</v>
      </c>
      <c r="B126" s="18">
        <v>8.1111601203009995E+19</v>
      </c>
      <c r="C126" s="9" t="s">
        <v>200</v>
      </c>
      <c r="D126" s="11">
        <v>1500</v>
      </c>
      <c r="E126" s="12" t="s">
        <v>199</v>
      </c>
      <c r="F126" s="2"/>
    </row>
    <row r="127" spans="1:6" ht="126" outlineLevel="4" x14ac:dyDescent="0.25">
      <c r="A127" s="8" t="s">
        <v>264</v>
      </c>
      <c r="B127" s="18" t="s">
        <v>114</v>
      </c>
      <c r="C127" s="11">
        <v>86135</v>
      </c>
      <c r="D127" s="11">
        <v>86135</v>
      </c>
      <c r="E127" s="12">
        <f t="shared" si="1"/>
        <v>100</v>
      </c>
      <c r="F127" s="2"/>
    </row>
    <row r="128" spans="1:6" x14ac:dyDescent="0.25">
      <c r="A128" s="15" t="s">
        <v>303</v>
      </c>
      <c r="B128" s="16" t="s">
        <v>115</v>
      </c>
      <c r="C128" s="17">
        <v>417319.73</v>
      </c>
      <c r="D128" s="17">
        <v>398198.08</v>
      </c>
      <c r="E128" s="14">
        <f t="shared" si="1"/>
        <v>95.417985629387815</v>
      </c>
      <c r="F128" s="2"/>
    </row>
    <row r="129" spans="1:6" outlineLevel="1" x14ac:dyDescent="0.25">
      <c r="A129" s="8" t="s">
        <v>190</v>
      </c>
      <c r="B129" s="18" t="s">
        <v>116</v>
      </c>
      <c r="C129" s="11">
        <v>417319.73</v>
      </c>
      <c r="D129" s="11">
        <v>398198.08</v>
      </c>
      <c r="E129" s="12">
        <f t="shared" si="1"/>
        <v>95.417985629387815</v>
      </c>
      <c r="F129" s="2"/>
    </row>
    <row r="130" spans="1:6" outlineLevel="2" x14ac:dyDescent="0.25">
      <c r="A130" s="8" t="s">
        <v>201</v>
      </c>
      <c r="B130" s="18" t="s">
        <v>117</v>
      </c>
      <c r="C130" s="11">
        <v>417319.73</v>
      </c>
      <c r="D130" s="11">
        <v>398198.08</v>
      </c>
      <c r="E130" s="12">
        <f t="shared" si="1"/>
        <v>95.417985629387815</v>
      </c>
      <c r="F130" s="2"/>
    </row>
    <row r="131" spans="1:6" ht="110.25" outlineLevel="4" x14ac:dyDescent="0.25">
      <c r="A131" s="8" t="s">
        <v>306</v>
      </c>
      <c r="B131" s="18">
        <v>8.2111601053010297E+19</v>
      </c>
      <c r="C131" s="11">
        <v>10000</v>
      </c>
      <c r="D131" s="11">
        <v>10000</v>
      </c>
      <c r="E131" s="12">
        <f t="shared" si="1"/>
        <v>100</v>
      </c>
      <c r="F131" s="2"/>
    </row>
    <row r="132" spans="1:6" ht="157.5" outlineLevel="4" x14ac:dyDescent="0.25">
      <c r="A132" s="8" t="s">
        <v>265</v>
      </c>
      <c r="B132" s="18" t="s">
        <v>118</v>
      </c>
      <c r="C132" s="11">
        <v>13363</v>
      </c>
      <c r="D132" s="11">
        <v>6103.19</v>
      </c>
      <c r="E132" s="12">
        <f t="shared" si="1"/>
        <v>45.672304123325596</v>
      </c>
      <c r="F132" s="2"/>
    </row>
    <row r="133" spans="1:6" ht="204.75" outlineLevel="4" x14ac:dyDescent="0.25">
      <c r="A133" s="8" t="s">
        <v>266</v>
      </c>
      <c r="B133" s="18" t="s">
        <v>119</v>
      </c>
      <c r="C133" s="11">
        <v>2000</v>
      </c>
      <c r="D133" s="11">
        <v>2000</v>
      </c>
      <c r="E133" s="12">
        <f t="shared" si="1"/>
        <v>100</v>
      </c>
      <c r="F133" s="2"/>
    </row>
    <row r="134" spans="1:6" ht="110.25" outlineLevel="4" x14ac:dyDescent="0.25">
      <c r="A134" s="8" t="s">
        <v>267</v>
      </c>
      <c r="B134" s="18" t="s">
        <v>120</v>
      </c>
      <c r="C134" s="11">
        <v>29898</v>
      </c>
      <c r="D134" s="11">
        <v>18110.400000000001</v>
      </c>
      <c r="E134" s="12">
        <f t="shared" si="1"/>
        <v>60.573951434878595</v>
      </c>
      <c r="F134" s="2"/>
    </row>
    <row r="135" spans="1:6" ht="110.25" outlineLevel="4" x14ac:dyDescent="0.25">
      <c r="A135" s="8" t="s">
        <v>268</v>
      </c>
      <c r="B135" s="18" t="s">
        <v>121</v>
      </c>
      <c r="C135" s="11">
        <v>300.08999999999997</v>
      </c>
      <c r="D135" s="11">
        <v>300.08999999999997</v>
      </c>
      <c r="E135" s="12">
        <f t="shared" si="1"/>
        <v>100</v>
      </c>
      <c r="F135" s="2"/>
    </row>
    <row r="136" spans="1:6" ht="126" outlineLevel="4" x14ac:dyDescent="0.25">
      <c r="A136" s="8" t="s">
        <v>269</v>
      </c>
      <c r="B136" s="18" t="s">
        <v>122</v>
      </c>
      <c r="C136" s="11">
        <v>220</v>
      </c>
      <c r="D136" s="11">
        <v>0.18</v>
      </c>
      <c r="E136" s="12">
        <f t="shared" si="1"/>
        <v>8.1818181818181818E-2</v>
      </c>
      <c r="F136" s="2"/>
    </row>
    <row r="137" spans="1:6" ht="94.5" outlineLevel="4" x14ac:dyDescent="0.25">
      <c r="A137" s="8" t="s">
        <v>270</v>
      </c>
      <c r="B137" s="18" t="s">
        <v>123</v>
      </c>
      <c r="C137" s="11">
        <v>1084</v>
      </c>
      <c r="D137" s="11">
        <v>-700.86</v>
      </c>
      <c r="E137" s="12">
        <f t="shared" si="1"/>
        <v>-64.654981549815503</v>
      </c>
      <c r="F137" s="2"/>
    </row>
    <row r="138" spans="1:6" ht="132" customHeight="1" outlineLevel="4" x14ac:dyDescent="0.25">
      <c r="A138" s="8" t="s">
        <v>271</v>
      </c>
      <c r="B138" s="18" t="s">
        <v>124</v>
      </c>
      <c r="C138" s="11">
        <v>4759.6499999999996</v>
      </c>
      <c r="D138" s="11">
        <v>5250</v>
      </c>
      <c r="E138" s="12">
        <f t="shared" si="1"/>
        <v>110.30222810500774</v>
      </c>
      <c r="F138" s="2"/>
    </row>
    <row r="139" spans="1:6" ht="157.5" outlineLevel="4" x14ac:dyDescent="0.25">
      <c r="A139" s="8" t="s">
        <v>272</v>
      </c>
      <c r="B139" s="18" t="s">
        <v>125</v>
      </c>
      <c r="C139" s="11">
        <v>1050</v>
      </c>
      <c r="D139" s="11">
        <v>1050</v>
      </c>
      <c r="E139" s="12">
        <f t="shared" si="1"/>
        <v>100</v>
      </c>
      <c r="F139" s="2"/>
    </row>
    <row r="140" spans="1:6" ht="157.5" outlineLevel="4" x14ac:dyDescent="0.25">
      <c r="A140" s="8" t="s">
        <v>273</v>
      </c>
      <c r="B140" s="18" t="s">
        <v>126</v>
      </c>
      <c r="C140" s="11">
        <v>6760</v>
      </c>
      <c r="D140" s="11">
        <v>1153.48</v>
      </c>
      <c r="E140" s="12">
        <f t="shared" si="1"/>
        <v>17.063313609467457</v>
      </c>
      <c r="F140" s="2"/>
    </row>
    <row r="141" spans="1:6" ht="130.5" customHeight="1" outlineLevel="4" x14ac:dyDescent="0.25">
      <c r="A141" s="8" t="s">
        <v>274</v>
      </c>
      <c r="B141" s="18" t="s">
        <v>127</v>
      </c>
      <c r="C141" s="11">
        <v>7359.26</v>
      </c>
      <c r="D141" s="11">
        <v>7359.26</v>
      </c>
      <c r="E141" s="12">
        <f t="shared" ref="E141:E192" si="2">D141/C141*100</f>
        <v>100</v>
      </c>
      <c r="F141" s="2"/>
    </row>
    <row r="142" spans="1:6" ht="157.5" outlineLevel="4" x14ac:dyDescent="0.25">
      <c r="A142" s="8" t="s">
        <v>311</v>
      </c>
      <c r="B142" s="18" t="s">
        <v>128</v>
      </c>
      <c r="C142" s="11">
        <v>499.99</v>
      </c>
      <c r="D142" s="11">
        <v>499.99</v>
      </c>
      <c r="E142" s="12">
        <f t="shared" si="2"/>
        <v>100</v>
      </c>
      <c r="F142" s="2"/>
    </row>
    <row r="143" spans="1:6" ht="161.25" customHeight="1" outlineLevel="4" x14ac:dyDescent="0.25">
      <c r="A143" s="8" t="s">
        <v>275</v>
      </c>
      <c r="B143" s="18" t="s">
        <v>129</v>
      </c>
      <c r="C143" s="11">
        <v>1068.74</v>
      </c>
      <c r="D143" s="11">
        <v>1068.74</v>
      </c>
      <c r="E143" s="12">
        <f t="shared" si="2"/>
        <v>100</v>
      </c>
      <c r="F143" s="2"/>
    </row>
    <row r="144" spans="1:6" ht="94.5" outlineLevel="4" x14ac:dyDescent="0.25">
      <c r="A144" s="8" t="s">
        <v>276</v>
      </c>
      <c r="B144" s="18" t="s">
        <v>130</v>
      </c>
      <c r="C144" s="11">
        <v>167</v>
      </c>
      <c r="D144" s="11">
        <v>716.23</v>
      </c>
      <c r="E144" s="12">
        <f t="shared" si="2"/>
        <v>428.88023952095813</v>
      </c>
      <c r="F144" s="2"/>
    </row>
    <row r="145" spans="1:6" ht="204.75" outlineLevel="4" x14ac:dyDescent="0.25">
      <c r="A145" s="8" t="s">
        <v>277</v>
      </c>
      <c r="B145" s="18" t="s">
        <v>131</v>
      </c>
      <c r="C145" s="11">
        <v>40489</v>
      </c>
      <c r="D145" s="11">
        <v>27700</v>
      </c>
      <c r="E145" s="12">
        <f t="shared" si="2"/>
        <v>68.413643211736513</v>
      </c>
      <c r="F145" s="2"/>
    </row>
    <row r="146" spans="1:6" ht="126" outlineLevel="4" x14ac:dyDescent="0.25">
      <c r="A146" s="8" t="s">
        <v>278</v>
      </c>
      <c r="B146" s="18" t="s">
        <v>132</v>
      </c>
      <c r="C146" s="11">
        <v>50000</v>
      </c>
      <c r="D146" s="11">
        <v>50000</v>
      </c>
      <c r="E146" s="12">
        <f t="shared" si="2"/>
        <v>100</v>
      </c>
      <c r="F146" s="2"/>
    </row>
    <row r="147" spans="1:6" ht="94.5" outlineLevel="4" x14ac:dyDescent="0.25">
      <c r="A147" s="8" t="s">
        <v>279</v>
      </c>
      <c r="B147" s="18" t="s">
        <v>133</v>
      </c>
      <c r="C147" s="11">
        <v>5433</v>
      </c>
      <c r="D147" s="11">
        <v>3.79</v>
      </c>
      <c r="E147" s="12">
        <f t="shared" si="2"/>
        <v>6.9758880912939442E-2</v>
      </c>
      <c r="F147" s="2"/>
    </row>
    <row r="148" spans="1:6" ht="126" outlineLevel="4" x14ac:dyDescent="0.25">
      <c r="A148" s="8" t="s">
        <v>280</v>
      </c>
      <c r="B148" s="18" t="s">
        <v>134</v>
      </c>
      <c r="C148" s="11">
        <v>16667</v>
      </c>
      <c r="D148" s="11">
        <v>5000</v>
      </c>
      <c r="E148" s="12">
        <f t="shared" si="2"/>
        <v>29.999400011999761</v>
      </c>
      <c r="F148" s="2"/>
    </row>
    <row r="149" spans="1:6" ht="110.25" outlineLevel="4" x14ac:dyDescent="0.25">
      <c r="A149" s="8" t="s">
        <v>281</v>
      </c>
      <c r="B149" s="18" t="s">
        <v>135</v>
      </c>
      <c r="C149" s="11">
        <v>226201</v>
      </c>
      <c r="D149" s="11">
        <v>262583.59000000003</v>
      </c>
      <c r="E149" s="12">
        <f t="shared" si="2"/>
        <v>116.08418618838998</v>
      </c>
      <c r="F149" s="2"/>
    </row>
    <row r="150" spans="1:6" ht="31.5" x14ac:dyDescent="0.25">
      <c r="A150" s="15" t="s">
        <v>282</v>
      </c>
      <c r="B150" s="16" t="s">
        <v>136</v>
      </c>
      <c r="C150" s="17">
        <v>25223.21</v>
      </c>
      <c r="D150" s="17">
        <v>25100.97</v>
      </c>
      <c r="E150" s="14">
        <f t="shared" si="2"/>
        <v>99.5153669973013</v>
      </c>
      <c r="F150" s="2"/>
    </row>
    <row r="151" spans="1:6" outlineLevel="1" x14ac:dyDescent="0.25">
      <c r="A151" s="8" t="s">
        <v>190</v>
      </c>
      <c r="B151" s="18" t="s">
        <v>137</v>
      </c>
      <c r="C151" s="11">
        <v>25223.21</v>
      </c>
      <c r="D151" s="11">
        <v>25100.97</v>
      </c>
      <c r="E151" s="12">
        <f t="shared" si="2"/>
        <v>99.5153669973013</v>
      </c>
      <c r="F151" s="2"/>
    </row>
    <row r="152" spans="1:6" outlineLevel="2" x14ac:dyDescent="0.25">
      <c r="A152" s="8" t="s">
        <v>201</v>
      </c>
      <c r="B152" s="18" t="s">
        <v>138</v>
      </c>
      <c r="C152" s="11">
        <v>25223.21</v>
      </c>
      <c r="D152" s="11">
        <v>25100.97</v>
      </c>
      <c r="E152" s="12">
        <f t="shared" si="2"/>
        <v>99.5153669973013</v>
      </c>
      <c r="F152" s="2"/>
    </row>
    <row r="153" spans="1:6" ht="144" customHeight="1" outlineLevel="4" x14ac:dyDescent="0.25">
      <c r="A153" s="8" t="s">
        <v>283</v>
      </c>
      <c r="B153" s="18" t="s">
        <v>139</v>
      </c>
      <c r="C153" s="11">
        <v>3872.84</v>
      </c>
      <c r="D153" s="11">
        <v>4150.5200000000004</v>
      </c>
      <c r="E153" s="12">
        <f t="shared" si="2"/>
        <v>107.16993214282027</v>
      </c>
      <c r="F153" s="2"/>
    </row>
    <row r="154" spans="1:6" ht="114" customHeight="1" outlineLevel="4" x14ac:dyDescent="0.25">
      <c r="A154" s="8" t="s">
        <v>267</v>
      </c>
      <c r="B154" s="18" t="s">
        <v>140</v>
      </c>
      <c r="C154" s="11">
        <v>5000</v>
      </c>
      <c r="D154" s="11">
        <v>5023.72</v>
      </c>
      <c r="E154" s="12">
        <f t="shared" si="2"/>
        <v>100.4744</v>
      </c>
      <c r="F154" s="2"/>
    </row>
    <row r="155" spans="1:6" ht="112.5" customHeight="1" outlineLevel="4" x14ac:dyDescent="0.25">
      <c r="A155" s="8" t="s">
        <v>284</v>
      </c>
      <c r="B155" s="18" t="s">
        <v>141</v>
      </c>
      <c r="C155" s="11">
        <v>3008</v>
      </c>
      <c r="D155" s="11">
        <v>2000</v>
      </c>
      <c r="E155" s="12">
        <f t="shared" si="2"/>
        <v>66.489361702127653</v>
      </c>
      <c r="F155" s="2"/>
    </row>
    <row r="156" spans="1:6" ht="96" customHeight="1" outlineLevel="4" x14ac:dyDescent="0.25">
      <c r="A156" s="8" t="s">
        <v>270</v>
      </c>
      <c r="B156" s="18" t="s">
        <v>142</v>
      </c>
      <c r="C156" s="11">
        <v>5967.37</v>
      </c>
      <c r="D156" s="11">
        <v>5967.25</v>
      </c>
      <c r="E156" s="12">
        <f t="shared" si="2"/>
        <v>99.997989063858952</v>
      </c>
      <c r="F156" s="2"/>
    </row>
    <row r="157" spans="1:6" ht="113.25" customHeight="1" outlineLevel="4" x14ac:dyDescent="0.25">
      <c r="A157" s="8" t="s">
        <v>307</v>
      </c>
      <c r="B157" s="18">
        <v>8.3211601113009996E+19</v>
      </c>
      <c r="C157" s="11">
        <v>2125</v>
      </c>
      <c r="D157" s="11">
        <v>2125</v>
      </c>
      <c r="E157" s="12">
        <f t="shared" si="2"/>
        <v>100</v>
      </c>
      <c r="F157" s="2"/>
    </row>
    <row r="158" spans="1:6" ht="110.25" outlineLevel="4" x14ac:dyDescent="0.25">
      <c r="A158" s="8" t="s">
        <v>281</v>
      </c>
      <c r="B158" s="18" t="s">
        <v>143</v>
      </c>
      <c r="C158" s="11">
        <v>5250</v>
      </c>
      <c r="D158" s="11">
        <v>5834.48</v>
      </c>
      <c r="E158" s="12">
        <f t="shared" si="2"/>
        <v>111.13295238095237</v>
      </c>
      <c r="F158" s="2"/>
    </row>
    <row r="159" spans="1:6" ht="33.75" customHeight="1" x14ac:dyDescent="0.25">
      <c r="A159" s="15" t="s">
        <v>285</v>
      </c>
      <c r="B159" s="16" t="s">
        <v>144</v>
      </c>
      <c r="C159" s="17">
        <v>678362964.87</v>
      </c>
      <c r="D159" s="17">
        <v>689521099.97000003</v>
      </c>
      <c r="E159" s="14">
        <f t="shared" si="2"/>
        <v>101.64486206910462</v>
      </c>
      <c r="F159" s="2"/>
    </row>
    <row r="160" spans="1:6" outlineLevel="1" x14ac:dyDescent="0.25">
      <c r="A160" s="8" t="s">
        <v>190</v>
      </c>
      <c r="B160" s="18" t="s">
        <v>145</v>
      </c>
      <c r="C160" s="11">
        <v>660329794.94000006</v>
      </c>
      <c r="D160" s="11">
        <v>659960662.03999996</v>
      </c>
      <c r="E160" s="12">
        <f t="shared" si="2"/>
        <v>99.944098706005889</v>
      </c>
      <c r="F160" s="2"/>
    </row>
    <row r="161" spans="1:6" outlineLevel="2" x14ac:dyDescent="0.25">
      <c r="A161" s="8" t="s">
        <v>262</v>
      </c>
      <c r="B161" s="18" t="s">
        <v>146</v>
      </c>
      <c r="C161" s="11">
        <v>45000</v>
      </c>
      <c r="D161" s="11">
        <v>25000</v>
      </c>
      <c r="E161" s="12">
        <f t="shared" si="2"/>
        <v>55.555555555555557</v>
      </c>
      <c r="F161" s="2"/>
    </row>
    <row r="162" spans="1:6" ht="63" outlineLevel="4" x14ac:dyDescent="0.25">
      <c r="A162" s="8" t="s">
        <v>288</v>
      </c>
      <c r="B162" s="18" t="s">
        <v>147</v>
      </c>
      <c r="C162" s="11">
        <v>45000</v>
      </c>
      <c r="D162" s="11">
        <v>25000</v>
      </c>
      <c r="E162" s="12">
        <f t="shared" si="2"/>
        <v>55.555555555555557</v>
      </c>
      <c r="F162" s="2"/>
    </row>
    <row r="163" spans="1:6" ht="47.25" outlineLevel="2" x14ac:dyDescent="0.25">
      <c r="A163" s="8" t="s">
        <v>191</v>
      </c>
      <c r="B163" s="18" t="s">
        <v>148</v>
      </c>
      <c r="C163" s="11">
        <v>629510895.75999999</v>
      </c>
      <c r="D163" s="11">
        <v>632384025.57000005</v>
      </c>
      <c r="E163" s="12">
        <f t="shared" si="2"/>
        <v>100.45640668483288</v>
      </c>
      <c r="F163" s="2"/>
    </row>
    <row r="164" spans="1:6" ht="94.5" outlineLevel="4" x14ac:dyDescent="0.25">
      <c r="A164" s="8" t="s">
        <v>289</v>
      </c>
      <c r="B164" s="18" t="s">
        <v>149</v>
      </c>
      <c r="C164" s="11">
        <v>588410578.55999994</v>
      </c>
      <c r="D164" s="11">
        <v>591092352.19000006</v>
      </c>
      <c r="E164" s="12">
        <f t="shared" si="2"/>
        <v>100.45576570641595</v>
      </c>
      <c r="F164" s="2"/>
    </row>
    <row r="165" spans="1:6" ht="82.5" customHeight="1" outlineLevel="4" x14ac:dyDescent="0.25">
      <c r="A165" s="8" t="s">
        <v>290</v>
      </c>
      <c r="B165" s="18" t="s">
        <v>150</v>
      </c>
      <c r="C165" s="11">
        <v>17387414</v>
      </c>
      <c r="D165" s="11">
        <v>17594326.59</v>
      </c>
      <c r="E165" s="12">
        <f t="shared" si="2"/>
        <v>101.19001359259059</v>
      </c>
      <c r="F165" s="2"/>
    </row>
    <row r="166" spans="1:6" ht="47.25" outlineLevel="4" x14ac:dyDescent="0.25">
      <c r="A166" s="8" t="s">
        <v>291</v>
      </c>
      <c r="B166" s="18" t="s">
        <v>151</v>
      </c>
      <c r="C166" s="11">
        <v>20071760</v>
      </c>
      <c r="D166" s="11">
        <v>19880152.629999999</v>
      </c>
      <c r="E166" s="12">
        <f t="shared" si="2"/>
        <v>99.045388296791103</v>
      </c>
      <c r="F166" s="2"/>
    </row>
    <row r="167" spans="1:6" ht="126" outlineLevel="4" x14ac:dyDescent="0.25">
      <c r="A167" s="8" t="s">
        <v>292</v>
      </c>
      <c r="B167" s="18" t="s">
        <v>152</v>
      </c>
      <c r="C167" s="11">
        <v>65216.2</v>
      </c>
      <c r="D167" s="11">
        <v>71966.95</v>
      </c>
      <c r="E167" s="12">
        <f t="shared" si="2"/>
        <v>110.35133908446062</v>
      </c>
      <c r="F167" s="2"/>
    </row>
    <row r="168" spans="1:6" ht="63" outlineLevel="4" x14ac:dyDescent="0.25">
      <c r="A168" s="8" t="s">
        <v>293</v>
      </c>
      <c r="B168" s="18" t="s">
        <v>153</v>
      </c>
      <c r="C168" s="11">
        <v>380600</v>
      </c>
      <c r="D168" s="11">
        <v>380400</v>
      </c>
      <c r="E168" s="12">
        <f t="shared" si="2"/>
        <v>99.947451392538099</v>
      </c>
      <c r="F168" s="2"/>
    </row>
    <row r="169" spans="1:6" ht="84.75" customHeight="1" outlineLevel="4" x14ac:dyDescent="0.25">
      <c r="A169" s="8" t="s">
        <v>294</v>
      </c>
      <c r="B169" s="18" t="s">
        <v>154</v>
      </c>
      <c r="C169" s="11">
        <v>2843789</v>
      </c>
      <c r="D169" s="11">
        <v>3013289.21</v>
      </c>
      <c r="E169" s="12">
        <f t="shared" si="2"/>
        <v>105.96036520290359</v>
      </c>
      <c r="F169" s="2"/>
    </row>
    <row r="170" spans="1:6" ht="110.25" outlineLevel="4" x14ac:dyDescent="0.25">
      <c r="A170" s="8" t="s">
        <v>295</v>
      </c>
      <c r="B170" s="18" t="s">
        <v>155</v>
      </c>
      <c r="C170" s="11">
        <v>351538</v>
      </c>
      <c r="D170" s="11">
        <v>351538</v>
      </c>
      <c r="E170" s="12">
        <f t="shared" si="2"/>
        <v>100</v>
      </c>
      <c r="F170" s="2"/>
    </row>
    <row r="171" spans="1:6" ht="31.5" outlineLevel="2" x14ac:dyDescent="0.25">
      <c r="A171" s="8" t="s">
        <v>193</v>
      </c>
      <c r="B171" s="18" t="s">
        <v>156</v>
      </c>
      <c r="C171" s="11">
        <v>307152.55</v>
      </c>
      <c r="D171" s="11">
        <v>550214.32999999996</v>
      </c>
      <c r="E171" s="12">
        <f t="shared" si="2"/>
        <v>179.13389616983483</v>
      </c>
      <c r="F171" s="2"/>
    </row>
    <row r="172" spans="1:6" ht="31.5" outlineLevel="4" x14ac:dyDescent="0.25">
      <c r="A172" s="8" t="s">
        <v>196</v>
      </c>
      <c r="B172" s="18" t="s">
        <v>157</v>
      </c>
      <c r="C172" s="11">
        <v>307152.55</v>
      </c>
      <c r="D172" s="11">
        <v>550214.32999999996</v>
      </c>
      <c r="E172" s="12">
        <f t="shared" si="2"/>
        <v>179.13389616983483</v>
      </c>
      <c r="F172" s="2"/>
    </row>
    <row r="173" spans="1:6" ht="31.5" outlineLevel="2" x14ac:dyDescent="0.25">
      <c r="A173" s="8" t="s">
        <v>197</v>
      </c>
      <c r="B173" s="18" t="s">
        <v>158</v>
      </c>
      <c r="C173" s="11">
        <v>30009958.66</v>
      </c>
      <c r="D173" s="11">
        <v>26389758.789999999</v>
      </c>
      <c r="E173" s="12">
        <f t="shared" si="2"/>
        <v>87.93667158620471</v>
      </c>
      <c r="F173" s="2"/>
    </row>
    <row r="174" spans="1:6" ht="94.5" outlineLevel="4" x14ac:dyDescent="0.25">
      <c r="A174" s="8" t="s">
        <v>296</v>
      </c>
      <c r="B174" s="18" t="s">
        <v>159</v>
      </c>
      <c r="C174" s="11">
        <v>23553100.66</v>
      </c>
      <c r="D174" s="11">
        <v>18640793.18</v>
      </c>
      <c r="E174" s="12">
        <f t="shared" si="2"/>
        <v>79.143690884221769</v>
      </c>
      <c r="F174" s="2"/>
    </row>
    <row r="175" spans="1:6" ht="47.25" outlineLevel="4" x14ac:dyDescent="0.25">
      <c r="A175" s="8" t="s">
        <v>297</v>
      </c>
      <c r="B175" s="18" t="s">
        <v>160</v>
      </c>
      <c r="C175" s="11">
        <v>6456858</v>
      </c>
      <c r="D175" s="11">
        <v>7748965.6100000003</v>
      </c>
      <c r="E175" s="12">
        <f t="shared" si="2"/>
        <v>120.0113988878182</v>
      </c>
      <c r="F175" s="2"/>
    </row>
    <row r="176" spans="1:6" outlineLevel="2" x14ac:dyDescent="0.25">
      <c r="A176" s="8" t="s">
        <v>201</v>
      </c>
      <c r="B176" s="18" t="s">
        <v>161</v>
      </c>
      <c r="C176" s="11">
        <v>456787.97</v>
      </c>
      <c r="D176" s="11">
        <v>618650.81999999995</v>
      </c>
      <c r="E176" s="12">
        <f t="shared" si="2"/>
        <v>135.43500718725144</v>
      </c>
      <c r="F176" s="2"/>
    </row>
    <row r="177" spans="1:6" ht="81.75" customHeight="1" outlineLevel="4" x14ac:dyDescent="0.25">
      <c r="A177" s="8" t="s">
        <v>298</v>
      </c>
      <c r="B177" s="18" t="s">
        <v>162</v>
      </c>
      <c r="C177" s="11">
        <v>456787.97</v>
      </c>
      <c r="D177" s="11">
        <v>618650.81999999995</v>
      </c>
      <c r="E177" s="12">
        <f t="shared" si="2"/>
        <v>135.43500718725144</v>
      </c>
      <c r="F177" s="2"/>
    </row>
    <row r="178" spans="1:6" outlineLevel="2" x14ac:dyDescent="0.25">
      <c r="A178" s="8" t="s">
        <v>207</v>
      </c>
      <c r="B178" s="18" t="s">
        <v>163</v>
      </c>
      <c r="C178" s="9" t="s">
        <v>200</v>
      </c>
      <c r="D178" s="11">
        <v>-6987.47</v>
      </c>
      <c r="E178" s="12" t="s">
        <v>199</v>
      </c>
      <c r="F178" s="2"/>
    </row>
    <row r="179" spans="1:6" ht="31.5" outlineLevel="4" x14ac:dyDescent="0.25">
      <c r="A179" s="8" t="s">
        <v>299</v>
      </c>
      <c r="B179" s="18" t="s">
        <v>164</v>
      </c>
      <c r="C179" s="9" t="s">
        <v>200</v>
      </c>
      <c r="D179" s="11">
        <v>-6987.47</v>
      </c>
      <c r="E179" s="12" t="s">
        <v>199</v>
      </c>
      <c r="F179" s="2"/>
    </row>
    <row r="180" spans="1:6" outlineLevel="1" x14ac:dyDescent="0.25">
      <c r="A180" s="8" t="s">
        <v>183</v>
      </c>
      <c r="B180" s="18" t="s">
        <v>165</v>
      </c>
      <c r="C180" s="11">
        <v>18033169.93</v>
      </c>
      <c r="D180" s="11">
        <v>29560437.93</v>
      </c>
      <c r="E180" s="12">
        <f t="shared" si="2"/>
        <v>163.9225829110789</v>
      </c>
      <c r="F180" s="2"/>
    </row>
    <row r="181" spans="1:6" ht="47.25" outlineLevel="2" x14ac:dyDescent="0.25">
      <c r="A181" s="8" t="s">
        <v>182</v>
      </c>
      <c r="B181" s="18" t="s">
        <v>166</v>
      </c>
      <c r="C181" s="11">
        <v>18033169.93</v>
      </c>
      <c r="D181" s="11">
        <v>18003417.93</v>
      </c>
      <c r="E181" s="12">
        <f t="shared" si="2"/>
        <v>99.835015140901518</v>
      </c>
      <c r="F181" s="2"/>
    </row>
    <row r="182" spans="1:6" ht="31.5" outlineLevel="3" x14ac:dyDescent="0.25">
      <c r="A182" s="8" t="s">
        <v>181</v>
      </c>
      <c r="B182" s="18" t="s">
        <v>167</v>
      </c>
      <c r="C182" s="11">
        <v>1921389.93</v>
      </c>
      <c r="D182" s="11">
        <v>1921389.93</v>
      </c>
      <c r="E182" s="12">
        <f t="shared" si="2"/>
        <v>100</v>
      </c>
      <c r="F182" s="2"/>
    </row>
    <row r="183" spans="1:6" ht="35.25" customHeight="1" outlineLevel="4" x14ac:dyDescent="0.25">
      <c r="A183" s="8" t="s">
        <v>300</v>
      </c>
      <c r="B183" s="18" t="s">
        <v>168</v>
      </c>
      <c r="C183" s="11">
        <v>1321460</v>
      </c>
      <c r="D183" s="11">
        <v>1321460</v>
      </c>
      <c r="E183" s="12">
        <f t="shared" si="2"/>
        <v>100</v>
      </c>
      <c r="F183" s="2"/>
    </row>
    <row r="184" spans="1:6" ht="31.5" outlineLevel="4" x14ac:dyDescent="0.25">
      <c r="A184" s="8" t="s">
        <v>301</v>
      </c>
      <c r="B184" s="18" t="s">
        <v>169</v>
      </c>
      <c r="C184" s="11">
        <v>599929.93000000005</v>
      </c>
      <c r="D184" s="11">
        <v>599929.93000000005</v>
      </c>
      <c r="E184" s="12">
        <f t="shared" si="2"/>
        <v>100</v>
      </c>
      <c r="F184" s="2"/>
    </row>
    <row r="185" spans="1:6" ht="31.5" outlineLevel="3" x14ac:dyDescent="0.25">
      <c r="A185" s="8" t="s">
        <v>212</v>
      </c>
      <c r="B185" s="18" t="s">
        <v>170</v>
      </c>
      <c r="C185" s="11">
        <v>9911780</v>
      </c>
      <c r="D185" s="11">
        <v>9882143</v>
      </c>
      <c r="E185" s="12">
        <f t="shared" si="2"/>
        <v>99.700992152771747</v>
      </c>
      <c r="F185" s="2"/>
    </row>
    <row r="186" spans="1:6" ht="47.25" outlineLevel="4" x14ac:dyDescent="0.25">
      <c r="A186" s="8" t="s">
        <v>213</v>
      </c>
      <c r="B186" s="18" t="s">
        <v>171</v>
      </c>
      <c r="C186" s="11">
        <v>343400</v>
      </c>
      <c r="D186" s="11">
        <v>340000</v>
      </c>
      <c r="E186" s="12">
        <f t="shared" si="2"/>
        <v>99.009900990099013</v>
      </c>
      <c r="F186" s="2"/>
    </row>
    <row r="187" spans="1:6" ht="67.5" customHeight="1" outlineLevel="4" x14ac:dyDescent="0.25">
      <c r="A187" s="8" t="s">
        <v>302</v>
      </c>
      <c r="B187" s="18">
        <v>9.0220235082139992E+19</v>
      </c>
      <c r="C187" s="11">
        <v>9568380</v>
      </c>
      <c r="D187" s="11">
        <v>9542143</v>
      </c>
      <c r="E187" s="12">
        <f t="shared" si="2"/>
        <v>99.725794753134807</v>
      </c>
      <c r="F187" s="2"/>
    </row>
    <row r="188" spans="1:6" outlineLevel="3" x14ac:dyDescent="0.25">
      <c r="A188" s="8" t="s">
        <v>217</v>
      </c>
      <c r="B188" s="18" t="s">
        <v>172</v>
      </c>
      <c r="C188" s="11">
        <v>6200000</v>
      </c>
      <c r="D188" s="11">
        <v>6199885</v>
      </c>
      <c r="E188" s="12">
        <f t="shared" si="2"/>
        <v>99.998145161290324</v>
      </c>
      <c r="F188" s="2"/>
    </row>
    <row r="189" spans="1:6" ht="31.5" outlineLevel="4" x14ac:dyDescent="0.25">
      <c r="A189" s="8" t="s">
        <v>218</v>
      </c>
      <c r="B189" s="18" t="s">
        <v>173</v>
      </c>
      <c r="C189" s="11">
        <v>6200000</v>
      </c>
      <c r="D189" s="11">
        <v>6199885</v>
      </c>
      <c r="E189" s="12">
        <f t="shared" si="2"/>
        <v>99.998145161290324</v>
      </c>
      <c r="F189" s="2"/>
    </row>
    <row r="190" spans="1:6" outlineLevel="2" x14ac:dyDescent="0.25">
      <c r="A190" s="8" t="s">
        <v>219</v>
      </c>
      <c r="B190" s="18" t="s">
        <v>174</v>
      </c>
      <c r="C190" s="9" t="s">
        <v>200</v>
      </c>
      <c r="D190" s="11">
        <v>11557020</v>
      </c>
      <c r="E190" s="12" t="s">
        <v>199</v>
      </c>
      <c r="F190" s="2"/>
    </row>
    <row r="191" spans="1:6" ht="47.25" outlineLevel="4" x14ac:dyDescent="0.25">
      <c r="A191" s="8" t="s">
        <v>220</v>
      </c>
      <c r="B191" s="18" t="s">
        <v>175</v>
      </c>
      <c r="C191" s="9" t="s">
        <v>200</v>
      </c>
      <c r="D191" s="11">
        <v>11557020</v>
      </c>
      <c r="E191" s="12" t="s">
        <v>199</v>
      </c>
      <c r="F191" s="2"/>
    </row>
    <row r="192" spans="1:6" ht="18.75" customHeight="1" x14ac:dyDescent="0.25">
      <c r="A192" s="26" t="s">
        <v>176</v>
      </c>
      <c r="B192" s="26"/>
      <c r="C192" s="13">
        <v>3936210378.2399998</v>
      </c>
      <c r="D192" s="13">
        <v>3939361856.3200002</v>
      </c>
      <c r="E192" s="14">
        <f t="shared" si="2"/>
        <v>100.08006376126191</v>
      </c>
      <c r="F192" s="2"/>
    </row>
    <row r="193" spans="1:6" ht="12.75" customHeight="1" x14ac:dyDescent="0.25">
      <c r="A193" s="5"/>
      <c r="B193" s="5"/>
      <c r="C193" s="5"/>
      <c r="D193" s="5"/>
      <c r="E193" s="5"/>
      <c r="F193" s="2"/>
    </row>
    <row r="194" spans="1:6" x14ac:dyDescent="0.25">
      <c r="A194" s="22"/>
      <c r="B194" s="22"/>
      <c r="C194" s="22"/>
      <c r="D194" s="22"/>
      <c r="E194" s="6"/>
      <c r="F194" s="2"/>
    </row>
  </sheetData>
  <mergeCells count="11">
    <mergeCell ref="A1:E1"/>
    <mergeCell ref="A3:E3"/>
    <mergeCell ref="A4:E4"/>
    <mergeCell ref="A2:E2"/>
    <mergeCell ref="A5:E5"/>
    <mergeCell ref="A194:D194"/>
    <mergeCell ref="A6:E6"/>
    <mergeCell ref="A7:E7"/>
    <mergeCell ref="A8:E8"/>
    <mergeCell ref="A9:E9"/>
    <mergeCell ref="A192:B192"/>
  </mergeCells>
  <pageMargins left="0.98425196850393704" right="0.59055118110236227" top="0.78740157480314965" bottom="0.78740157480314965" header="0.39370078740157483" footer="0.3937007874015748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8"/>
  <sheetViews>
    <sheetView showGridLines="0" showZeros="0" view="pageBreakPreview" zoomScaleNormal="100" zoomScaleSheetLayoutView="100" workbookViewId="0">
      <selection activeCell="A5" sqref="A5"/>
    </sheetView>
  </sheetViews>
  <sheetFormatPr defaultRowHeight="15" outlineLevelRow="4" x14ac:dyDescent="0.25"/>
  <cols>
    <col min="1" max="1" width="75.85546875" style="29" customWidth="1"/>
    <col min="2" max="2" width="25.140625" style="29" customWidth="1"/>
    <col min="3" max="3" width="19.140625" style="30" customWidth="1"/>
    <col min="4" max="4" width="19.28515625" style="30" customWidth="1"/>
    <col min="5" max="5" width="13.5703125" style="30" customWidth="1"/>
    <col min="6" max="16384" width="9.140625" style="29"/>
  </cols>
  <sheetData>
    <row r="1" spans="1:5" ht="15.2" customHeight="1" x14ac:dyDescent="0.25">
      <c r="A1" s="50" t="s">
        <v>435</v>
      </c>
      <c r="B1" s="50"/>
      <c r="C1" s="50"/>
      <c r="D1" s="50"/>
      <c r="E1" s="50"/>
    </row>
    <row r="2" spans="1:5" ht="15.75" x14ac:dyDescent="0.25">
      <c r="A2" s="50" t="s">
        <v>187</v>
      </c>
      <c r="B2" s="50"/>
      <c r="C2" s="50"/>
      <c r="D2" s="50"/>
      <c r="E2" s="50"/>
    </row>
    <row r="3" spans="1:5" ht="15.75" x14ac:dyDescent="0.25">
      <c r="A3" s="50" t="s">
        <v>188</v>
      </c>
      <c r="B3" s="50"/>
      <c r="C3" s="50"/>
      <c r="D3" s="50"/>
      <c r="E3" s="50"/>
    </row>
    <row r="4" spans="1:5" ht="15.95" customHeight="1" x14ac:dyDescent="0.25">
      <c r="A4" s="49" t="s">
        <v>313</v>
      </c>
      <c r="B4" s="49"/>
      <c r="C4" s="49"/>
      <c r="D4" s="49"/>
      <c r="E4" s="49"/>
    </row>
    <row r="5" spans="1:5" ht="15.95" customHeight="1" x14ac:dyDescent="0.25">
      <c r="A5" s="47"/>
      <c r="B5" s="47"/>
      <c r="C5" s="47"/>
      <c r="D5" s="47"/>
      <c r="E5" s="47"/>
    </row>
    <row r="6" spans="1:5" ht="15.95" customHeight="1" x14ac:dyDescent="0.25">
      <c r="A6" s="47"/>
      <c r="B6" s="47"/>
      <c r="C6" s="47"/>
      <c r="D6" s="47"/>
      <c r="E6" s="47"/>
    </row>
    <row r="7" spans="1:5" ht="30.75" customHeight="1" x14ac:dyDescent="0.25">
      <c r="A7" s="48" t="s">
        <v>434</v>
      </c>
      <c r="B7" s="48"/>
      <c r="C7" s="48"/>
      <c r="D7" s="48"/>
      <c r="E7" s="48"/>
    </row>
    <row r="8" spans="1:5" ht="15.95" customHeight="1" x14ac:dyDescent="0.25">
      <c r="A8" s="47"/>
      <c r="B8" s="47"/>
      <c r="C8" s="47"/>
      <c r="D8" s="47"/>
      <c r="E8" s="47"/>
    </row>
    <row r="9" spans="1:5" ht="15.95" customHeight="1" x14ac:dyDescent="0.25">
      <c r="A9" s="47"/>
      <c r="B9" s="47"/>
      <c r="C9" s="47"/>
      <c r="D9" s="47"/>
      <c r="E9" s="47"/>
    </row>
    <row r="10" spans="1:5" ht="12.75" customHeight="1" x14ac:dyDescent="0.25">
      <c r="A10" s="46" t="s">
        <v>0</v>
      </c>
      <c r="B10" s="46"/>
      <c r="C10" s="46"/>
      <c r="D10" s="46"/>
      <c r="E10" s="46"/>
    </row>
    <row r="11" spans="1:5" ht="51.75" customHeight="1" x14ac:dyDescent="0.25">
      <c r="A11" s="45" t="s">
        <v>1</v>
      </c>
      <c r="B11" s="45" t="s">
        <v>177</v>
      </c>
      <c r="C11" s="3" t="s">
        <v>178</v>
      </c>
      <c r="D11" s="4" t="s">
        <v>179</v>
      </c>
      <c r="E11" s="4" t="s">
        <v>180</v>
      </c>
    </row>
    <row r="12" spans="1:5" ht="15.75" x14ac:dyDescent="0.25">
      <c r="A12" s="39" t="s">
        <v>190</v>
      </c>
      <c r="B12" s="38" t="s">
        <v>433</v>
      </c>
      <c r="C12" s="11">
        <v>2155833420.1999998</v>
      </c>
      <c r="D12" s="11">
        <v>2193647531.3299999</v>
      </c>
      <c r="E12" s="12">
        <f>D12/C12*100</f>
        <v>101.75403678112069</v>
      </c>
    </row>
    <row r="13" spans="1:5" ht="15.75" outlineLevel="2" x14ac:dyDescent="0.25">
      <c r="A13" s="39" t="s">
        <v>240</v>
      </c>
      <c r="B13" s="38" t="s">
        <v>432</v>
      </c>
      <c r="C13" s="11">
        <v>1170555960.21</v>
      </c>
      <c r="D13" s="11">
        <v>1205135497.46</v>
      </c>
      <c r="E13" s="12">
        <f>D13/C13*100</f>
        <v>102.95411227018967</v>
      </c>
    </row>
    <row r="14" spans="1:5" ht="17.25" customHeight="1" outlineLevel="2" x14ac:dyDescent="0.25">
      <c r="A14" s="39" t="s">
        <v>310</v>
      </c>
      <c r="B14" s="40" t="s">
        <v>431</v>
      </c>
      <c r="C14" s="11">
        <v>1170555960.21</v>
      </c>
      <c r="D14" s="11">
        <v>1205135497.46</v>
      </c>
      <c r="E14" s="12">
        <f>D14/C14*100</f>
        <v>102.95411227018967</v>
      </c>
    </row>
    <row r="15" spans="1:5" ht="98.25" customHeight="1" outlineLevel="4" x14ac:dyDescent="0.25">
      <c r="A15" s="39" t="s">
        <v>241</v>
      </c>
      <c r="B15" s="38" t="s">
        <v>430</v>
      </c>
      <c r="C15" s="11">
        <v>1124161251</v>
      </c>
      <c r="D15" s="11">
        <v>1148712575.73</v>
      </c>
      <c r="E15" s="12">
        <f>D15/C15*100</f>
        <v>102.18396824371597</v>
      </c>
    </row>
    <row r="16" spans="1:5" ht="97.5" customHeight="1" outlineLevel="4" x14ac:dyDescent="0.25">
      <c r="A16" s="39" t="s">
        <v>242</v>
      </c>
      <c r="B16" s="38" t="s">
        <v>429</v>
      </c>
      <c r="C16" s="11">
        <v>807442.82</v>
      </c>
      <c r="D16" s="11">
        <v>801399.61</v>
      </c>
      <c r="E16" s="12">
        <f>D16/C16*100</f>
        <v>99.251561862919289</v>
      </c>
    </row>
    <row r="17" spans="1:5" ht="80.25" customHeight="1" outlineLevel="4" x14ac:dyDescent="0.25">
      <c r="A17" s="39" t="s">
        <v>243</v>
      </c>
      <c r="B17" s="38" t="s">
        <v>428</v>
      </c>
      <c r="C17" s="11">
        <v>5641709.4800000004</v>
      </c>
      <c r="D17" s="11">
        <v>5971684.3700000001</v>
      </c>
      <c r="E17" s="12">
        <f>D17/C17*100</f>
        <v>105.8488458359965</v>
      </c>
    </row>
    <row r="18" spans="1:5" ht="78.75" outlineLevel="4" x14ac:dyDescent="0.25">
      <c r="A18" s="39" t="s">
        <v>244</v>
      </c>
      <c r="B18" s="38" t="s">
        <v>427</v>
      </c>
      <c r="C18" s="11">
        <v>623380.26</v>
      </c>
      <c r="D18" s="11">
        <v>711076.26</v>
      </c>
      <c r="E18" s="12">
        <f>D18/C18*100</f>
        <v>114.06781793186713</v>
      </c>
    </row>
    <row r="19" spans="1:5" ht="126" outlineLevel="4" x14ac:dyDescent="0.25">
      <c r="A19" s="39" t="s">
        <v>245</v>
      </c>
      <c r="B19" s="38" t="s">
        <v>426</v>
      </c>
      <c r="C19" s="11">
        <v>29884735.93</v>
      </c>
      <c r="D19" s="11">
        <v>38972930.770000003</v>
      </c>
      <c r="E19" s="12">
        <f>D19/C19*100</f>
        <v>130.41082531660169</v>
      </c>
    </row>
    <row r="20" spans="1:5" ht="63" outlineLevel="4" x14ac:dyDescent="0.25">
      <c r="A20" s="39" t="s">
        <v>246</v>
      </c>
      <c r="B20" s="38" t="s">
        <v>425</v>
      </c>
      <c r="C20" s="11">
        <v>2424000</v>
      </c>
      <c r="D20" s="11">
        <v>2205363.5299999998</v>
      </c>
      <c r="E20" s="12">
        <f>D20/C20*100</f>
        <v>90.980343646864682</v>
      </c>
    </row>
    <row r="21" spans="1:5" ht="64.5" customHeight="1" outlineLevel="4" x14ac:dyDescent="0.25">
      <c r="A21" s="39" t="s">
        <v>247</v>
      </c>
      <c r="B21" s="38" t="s">
        <v>424</v>
      </c>
      <c r="C21" s="11">
        <v>7013440.7199999997</v>
      </c>
      <c r="D21" s="11">
        <v>7760467.1900000004</v>
      </c>
      <c r="E21" s="12">
        <f>D21/C21*100</f>
        <v>110.65135501708498</v>
      </c>
    </row>
    <row r="22" spans="1:5" ht="31.5" outlineLevel="2" x14ac:dyDescent="0.25">
      <c r="A22" s="39" t="s">
        <v>248</v>
      </c>
      <c r="B22" s="40" t="s">
        <v>423</v>
      </c>
      <c r="C22" s="11">
        <v>9562119.2899999991</v>
      </c>
      <c r="D22" s="11">
        <v>10252341.59</v>
      </c>
      <c r="E22" s="12">
        <f>D22/C22*100</f>
        <v>107.21829836113663</v>
      </c>
    </row>
    <row r="23" spans="1:5" ht="94.5" outlineLevel="4" x14ac:dyDescent="0.25">
      <c r="A23" s="39" t="s">
        <v>249</v>
      </c>
      <c r="B23" s="38" t="s">
        <v>422</v>
      </c>
      <c r="C23" s="11">
        <v>4984760</v>
      </c>
      <c r="D23" s="11">
        <v>5296725.97</v>
      </c>
      <c r="E23" s="12">
        <f>D23/C23*100</f>
        <v>106.25839498792318</v>
      </c>
    </row>
    <row r="24" spans="1:5" ht="114.75" customHeight="1" outlineLevel="4" x14ac:dyDescent="0.25">
      <c r="A24" s="39" t="s">
        <v>250</v>
      </c>
      <c r="B24" s="38" t="s">
        <v>421</v>
      </c>
      <c r="C24" s="11">
        <v>28128.29</v>
      </c>
      <c r="D24" s="11">
        <v>30603.77</v>
      </c>
      <c r="E24" s="12">
        <f>D24/C24*100</f>
        <v>108.80067718300685</v>
      </c>
    </row>
    <row r="25" spans="1:5" ht="94.5" outlineLevel="4" x14ac:dyDescent="0.25">
      <c r="A25" s="39" t="s">
        <v>251</v>
      </c>
      <c r="B25" s="38" t="s">
        <v>420</v>
      </c>
      <c r="C25" s="11">
        <v>5168636</v>
      </c>
      <c r="D25" s="11">
        <v>5501553.5499999998</v>
      </c>
      <c r="E25" s="12">
        <f>D25/C25*100</f>
        <v>106.44111038192668</v>
      </c>
    </row>
    <row r="26" spans="1:5" ht="96.75" customHeight="1" outlineLevel="4" x14ac:dyDescent="0.25">
      <c r="A26" s="39" t="s">
        <v>252</v>
      </c>
      <c r="B26" s="38" t="s">
        <v>419</v>
      </c>
      <c r="C26" s="11">
        <v>-619405</v>
      </c>
      <c r="D26" s="11">
        <v>-576541.69999999995</v>
      </c>
      <c r="E26" s="12">
        <f>D26/C26*100</f>
        <v>93.079923474947719</v>
      </c>
    </row>
    <row r="27" spans="1:5" ht="15.75" outlineLevel="2" x14ac:dyDescent="0.25">
      <c r="A27" s="39" t="s">
        <v>253</v>
      </c>
      <c r="B27" s="40" t="s">
        <v>418</v>
      </c>
      <c r="C27" s="11">
        <v>84562678.969999999</v>
      </c>
      <c r="D27" s="11">
        <v>84817167.709999993</v>
      </c>
      <c r="E27" s="12">
        <f>D27/C27*100</f>
        <v>100.3009468752643</v>
      </c>
    </row>
    <row r="28" spans="1:5" ht="31.5" outlineLevel="4" x14ac:dyDescent="0.25">
      <c r="A28" s="39" t="s">
        <v>255</v>
      </c>
      <c r="B28" s="38" t="s">
        <v>417</v>
      </c>
      <c r="C28" s="11">
        <v>69575216.969999999</v>
      </c>
      <c r="D28" s="11">
        <v>69969100.420000002</v>
      </c>
      <c r="E28" s="12">
        <f>D28/C28*100</f>
        <v>100.5661260821793</v>
      </c>
    </row>
    <row r="29" spans="1:5" ht="63" outlineLevel="4" x14ac:dyDescent="0.25">
      <c r="A29" s="39" t="s">
        <v>256</v>
      </c>
      <c r="B29" s="38" t="s">
        <v>416</v>
      </c>
      <c r="C29" s="11">
        <v>13990737</v>
      </c>
      <c r="D29" s="11">
        <v>13791758.82</v>
      </c>
      <c r="E29" s="12">
        <f>D29/C29*100</f>
        <v>98.577786288170515</v>
      </c>
    </row>
    <row r="30" spans="1:5" ht="15.75" outlineLevel="4" x14ac:dyDescent="0.25">
      <c r="A30" s="39" t="s">
        <v>257</v>
      </c>
      <c r="B30" s="38" t="s">
        <v>415</v>
      </c>
      <c r="C30" s="9" t="s">
        <v>200</v>
      </c>
      <c r="D30" s="11">
        <v>78656.639999999999</v>
      </c>
      <c r="E30" s="12" t="s">
        <v>199</v>
      </c>
    </row>
    <row r="31" spans="1:5" ht="31.5" outlineLevel="4" x14ac:dyDescent="0.25">
      <c r="A31" s="39" t="s">
        <v>309</v>
      </c>
      <c r="B31" s="38" t="s">
        <v>414</v>
      </c>
      <c r="C31" s="9" t="s">
        <v>200</v>
      </c>
      <c r="D31" s="11">
        <v>-11221.17</v>
      </c>
      <c r="E31" s="12" t="s">
        <v>199</v>
      </c>
    </row>
    <row r="32" spans="1:5" ht="31.5" outlineLevel="4" x14ac:dyDescent="0.25">
      <c r="A32" s="39" t="s">
        <v>254</v>
      </c>
      <c r="B32" s="38" t="s">
        <v>413</v>
      </c>
      <c r="C32" s="11">
        <v>996725</v>
      </c>
      <c r="D32" s="11">
        <v>988873</v>
      </c>
      <c r="E32" s="12">
        <f>D32/C32*100</f>
        <v>99.212220020567358</v>
      </c>
    </row>
    <row r="33" spans="1:5" ht="15.75" outlineLevel="2" x14ac:dyDescent="0.25">
      <c r="A33" s="39" t="s">
        <v>258</v>
      </c>
      <c r="B33" s="40" t="s">
        <v>412</v>
      </c>
      <c r="C33" s="11">
        <v>188316484</v>
      </c>
      <c r="D33" s="11">
        <v>190635696.31</v>
      </c>
      <c r="E33" s="12">
        <f>D33/C33*100</f>
        <v>101.2315503458529</v>
      </c>
    </row>
    <row r="34" spans="1:5" ht="47.25" outlineLevel="4" x14ac:dyDescent="0.25">
      <c r="A34" s="39" t="s">
        <v>259</v>
      </c>
      <c r="B34" s="38" t="s">
        <v>411</v>
      </c>
      <c r="C34" s="11">
        <v>19067188</v>
      </c>
      <c r="D34" s="11">
        <v>21807568.190000001</v>
      </c>
      <c r="E34" s="12">
        <f>D34/C34*100</f>
        <v>114.37223039915483</v>
      </c>
    </row>
    <row r="35" spans="1:5" ht="31.5" outlineLevel="4" x14ac:dyDescent="0.25">
      <c r="A35" s="39" t="s">
        <v>261</v>
      </c>
      <c r="B35" s="38" t="s">
        <v>410</v>
      </c>
      <c r="C35" s="11">
        <v>167914131</v>
      </c>
      <c r="D35" s="11">
        <v>167332734.5</v>
      </c>
      <c r="E35" s="12">
        <f>D35/C35*100</f>
        <v>99.653753679611398</v>
      </c>
    </row>
    <row r="36" spans="1:5" ht="31.5" outlineLevel="4" x14ac:dyDescent="0.25">
      <c r="A36" s="39" t="s">
        <v>260</v>
      </c>
      <c r="B36" s="38" t="s">
        <v>409</v>
      </c>
      <c r="C36" s="11">
        <v>1335165</v>
      </c>
      <c r="D36" s="11">
        <v>1495393.62</v>
      </c>
      <c r="E36" s="12">
        <f>D36/C36*100</f>
        <v>112.00066059251104</v>
      </c>
    </row>
    <row r="37" spans="1:5" ht="15.75" outlineLevel="2" x14ac:dyDescent="0.25">
      <c r="A37" s="39" t="s">
        <v>262</v>
      </c>
      <c r="B37" s="40" t="s">
        <v>408</v>
      </c>
      <c r="C37" s="11">
        <v>13040403.560000001</v>
      </c>
      <c r="D37" s="11">
        <v>15377729.41</v>
      </c>
      <c r="E37" s="12">
        <f>D37/C37*100</f>
        <v>117.92372329004823</v>
      </c>
    </row>
    <row r="38" spans="1:5" ht="47.25" outlineLevel="4" x14ac:dyDescent="0.25">
      <c r="A38" s="39" t="s">
        <v>263</v>
      </c>
      <c r="B38" s="38" t="s">
        <v>407</v>
      </c>
      <c r="C38" s="11">
        <v>12995403.560000001</v>
      </c>
      <c r="D38" s="11">
        <v>15352729.41</v>
      </c>
      <c r="E38" s="12">
        <f>D38/C38*100</f>
        <v>118.13968946109435</v>
      </c>
    </row>
    <row r="39" spans="1:5" ht="47.25" outlineLevel="4" x14ac:dyDescent="0.25">
      <c r="A39" s="8" t="s">
        <v>288</v>
      </c>
      <c r="B39" s="40" t="s">
        <v>406</v>
      </c>
      <c r="C39" s="11">
        <v>45000</v>
      </c>
      <c r="D39" s="11">
        <v>25000</v>
      </c>
      <c r="E39" s="12">
        <f>D39/C39*100</f>
        <v>55.555555555555557</v>
      </c>
    </row>
    <row r="40" spans="1:5" ht="33.75" customHeight="1" outlineLevel="2" x14ac:dyDescent="0.25">
      <c r="A40" s="39" t="s">
        <v>191</v>
      </c>
      <c r="B40" s="40" t="s">
        <v>405</v>
      </c>
      <c r="C40" s="11">
        <v>629715433.36000001</v>
      </c>
      <c r="D40" s="11">
        <v>632639697.57000005</v>
      </c>
      <c r="E40" s="12">
        <f>D40/C40*100</f>
        <v>100.46437867885767</v>
      </c>
    </row>
    <row r="41" spans="1:5" ht="80.25" customHeight="1" outlineLevel="4" x14ac:dyDescent="0.25">
      <c r="A41" s="39" t="s">
        <v>289</v>
      </c>
      <c r="B41" s="38" t="s">
        <v>404</v>
      </c>
      <c r="C41" s="11">
        <v>588410578.55999994</v>
      </c>
      <c r="D41" s="11">
        <v>591092352.19000006</v>
      </c>
      <c r="E41" s="12">
        <f>D41/C41*100</f>
        <v>100.45576570641595</v>
      </c>
    </row>
    <row r="42" spans="1:5" ht="63" outlineLevel="4" x14ac:dyDescent="0.25">
      <c r="A42" s="39" t="s">
        <v>290</v>
      </c>
      <c r="B42" s="38" t="s">
        <v>403</v>
      </c>
      <c r="C42" s="11">
        <v>17387414</v>
      </c>
      <c r="D42" s="11">
        <v>17594326.59</v>
      </c>
      <c r="E42" s="12">
        <f>D42/C42*100</f>
        <v>101.19001359259059</v>
      </c>
    </row>
    <row r="43" spans="1:5" ht="63" outlineLevel="4" x14ac:dyDescent="0.25">
      <c r="A43" s="39" t="s">
        <v>192</v>
      </c>
      <c r="B43" s="38" t="s">
        <v>402</v>
      </c>
      <c r="C43" s="11">
        <v>204537.60000000001</v>
      </c>
      <c r="D43" s="11">
        <v>255672</v>
      </c>
      <c r="E43" s="12">
        <f>D43/C43*100</f>
        <v>125</v>
      </c>
    </row>
    <row r="44" spans="1:5" ht="31.5" outlineLevel="4" x14ac:dyDescent="0.25">
      <c r="A44" s="39" t="s">
        <v>291</v>
      </c>
      <c r="B44" s="38" t="s">
        <v>401</v>
      </c>
      <c r="C44" s="11">
        <v>20071760</v>
      </c>
      <c r="D44" s="11">
        <v>19880152.629999999</v>
      </c>
      <c r="E44" s="12">
        <f>D44/C44*100</f>
        <v>99.045388296791103</v>
      </c>
    </row>
    <row r="45" spans="1:5" ht="99" customHeight="1" outlineLevel="4" x14ac:dyDescent="0.25">
      <c r="A45" s="39" t="s">
        <v>292</v>
      </c>
      <c r="B45" s="38" t="s">
        <v>400</v>
      </c>
      <c r="C45" s="11">
        <v>65216.2</v>
      </c>
      <c r="D45" s="11">
        <v>71966.95</v>
      </c>
      <c r="E45" s="12">
        <f>D45/C45*100</f>
        <v>110.35133908446062</v>
      </c>
    </row>
    <row r="46" spans="1:5" ht="47.25" outlineLevel="4" x14ac:dyDescent="0.25">
      <c r="A46" s="39" t="s">
        <v>293</v>
      </c>
      <c r="B46" s="38" t="s">
        <v>399</v>
      </c>
      <c r="C46" s="11">
        <v>380600</v>
      </c>
      <c r="D46" s="11">
        <v>380400</v>
      </c>
      <c r="E46" s="12">
        <f>D46/C46*100</f>
        <v>99.947451392538099</v>
      </c>
    </row>
    <row r="47" spans="1:5" ht="68.25" customHeight="1" outlineLevel="4" x14ac:dyDescent="0.25">
      <c r="A47" s="39" t="s">
        <v>294</v>
      </c>
      <c r="B47" s="38" t="s">
        <v>398</v>
      </c>
      <c r="C47" s="11">
        <v>2843789</v>
      </c>
      <c r="D47" s="11">
        <v>3013289.21</v>
      </c>
      <c r="E47" s="12">
        <f>D47/C47*100</f>
        <v>105.96036520290359</v>
      </c>
    </row>
    <row r="48" spans="1:5" ht="94.5" outlineLevel="4" x14ac:dyDescent="0.25">
      <c r="A48" s="39" t="s">
        <v>295</v>
      </c>
      <c r="B48" s="38" t="s">
        <v>397</v>
      </c>
      <c r="C48" s="11">
        <v>351538</v>
      </c>
      <c r="D48" s="11">
        <v>351538</v>
      </c>
      <c r="E48" s="12">
        <f>D48/C48*100</f>
        <v>100</v>
      </c>
    </row>
    <row r="49" spans="1:5" ht="15.75" outlineLevel="2" x14ac:dyDescent="0.25">
      <c r="A49" s="39" t="s">
        <v>234</v>
      </c>
      <c r="B49" s="40" t="s">
        <v>396</v>
      </c>
      <c r="C49" s="11">
        <v>14584673.859999999</v>
      </c>
      <c r="D49" s="11">
        <v>14587569.27</v>
      </c>
      <c r="E49" s="12">
        <f>D49/C49*100</f>
        <v>100.01985241512969</v>
      </c>
    </row>
    <row r="50" spans="1:5" ht="32.25" customHeight="1" outlineLevel="4" x14ac:dyDescent="0.25">
      <c r="A50" s="39" t="s">
        <v>235</v>
      </c>
      <c r="B50" s="38" t="s">
        <v>395</v>
      </c>
      <c r="C50" s="11">
        <v>500705.07</v>
      </c>
      <c r="D50" s="11">
        <v>503600.48</v>
      </c>
      <c r="E50" s="12">
        <f>D50/C50*100</f>
        <v>100.57826656318858</v>
      </c>
    </row>
    <row r="51" spans="1:5" ht="19.5" customHeight="1" outlineLevel="4" x14ac:dyDescent="0.25">
      <c r="A51" s="39" t="s">
        <v>236</v>
      </c>
      <c r="B51" s="38" t="s">
        <v>394</v>
      </c>
      <c r="C51" s="11">
        <v>1021161.04</v>
      </c>
      <c r="D51" s="11">
        <v>1021161.04</v>
      </c>
      <c r="E51" s="12">
        <f>D51/C51*100</f>
        <v>100</v>
      </c>
    </row>
    <row r="52" spans="1:5" ht="18.75" customHeight="1" outlineLevel="4" x14ac:dyDescent="0.25">
      <c r="A52" s="39" t="s">
        <v>237</v>
      </c>
      <c r="B52" s="38" t="s">
        <v>393</v>
      </c>
      <c r="C52" s="11">
        <v>13062807.75</v>
      </c>
      <c r="D52" s="11">
        <v>13062807.75</v>
      </c>
      <c r="E52" s="12">
        <f>D52/C52*100</f>
        <v>100</v>
      </c>
    </row>
    <row r="53" spans="1:5" ht="31.5" outlineLevel="2" x14ac:dyDescent="0.25">
      <c r="A53" s="39" t="s">
        <v>193</v>
      </c>
      <c r="B53" s="40" t="s">
        <v>392</v>
      </c>
      <c r="C53" s="11">
        <v>6648329.9299999997</v>
      </c>
      <c r="D53" s="11">
        <v>7034072.4000000004</v>
      </c>
      <c r="E53" s="12">
        <f>D53/C53*100</f>
        <v>105.80209577535211</v>
      </c>
    </row>
    <row r="54" spans="1:5" ht="31.5" outlineLevel="4" x14ac:dyDescent="0.25">
      <c r="A54" s="39" t="s">
        <v>194</v>
      </c>
      <c r="B54" s="38" t="s">
        <v>391</v>
      </c>
      <c r="C54" s="11">
        <v>5660809.7599999998</v>
      </c>
      <c r="D54" s="11">
        <v>5820424.7800000003</v>
      </c>
      <c r="E54" s="12">
        <f>D54/C54*100</f>
        <v>102.81964995764142</v>
      </c>
    </row>
    <row r="55" spans="1:5" ht="20.25" customHeight="1" outlineLevel="4" x14ac:dyDescent="0.25">
      <c r="A55" s="39" t="s">
        <v>196</v>
      </c>
      <c r="B55" s="38" t="s">
        <v>390</v>
      </c>
      <c r="C55" s="11">
        <v>987520.17</v>
      </c>
      <c r="D55" s="11">
        <v>1213647.6200000001</v>
      </c>
      <c r="E55" s="12">
        <f>D55/C55*100</f>
        <v>122.89851456907459</v>
      </c>
    </row>
    <row r="56" spans="1:5" ht="18" customHeight="1" outlineLevel="4" x14ac:dyDescent="0.25">
      <c r="A56" s="39" t="s">
        <v>197</v>
      </c>
      <c r="B56" s="40" t="s">
        <v>389</v>
      </c>
      <c r="C56" s="11">
        <f>C57+C58+C59</f>
        <v>30009958.66</v>
      </c>
      <c r="D56" s="11">
        <f>D57+D58+D59</f>
        <v>26429508.789999999</v>
      </c>
      <c r="E56" s="12">
        <f>D56/C56*100</f>
        <v>88.069127616718944</v>
      </c>
    </row>
    <row r="57" spans="1:5" ht="64.5" customHeight="1" outlineLevel="4" x14ac:dyDescent="0.25">
      <c r="A57" s="39" t="s">
        <v>386</v>
      </c>
      <c r="B57" s="38" t="s">
        <v>388</v>
      </c>
      <c r="C57" s="11">
        <v>23553100.66</v>
      </c>
      <c r="D57" s="11">
        <v>18640793.18</v>
      </c>
      <c r="E57" s="12">
        <f>D57/C57*100</f>
        <v>79.143690884221769</v>
      </c>
    </row>
    <row r="58" spans="1:5" ht="50.25" customHeight="1" outlineLevel="4" x14ac:dyDescent="0.25">
      <c r="A58" s="39" t="s">
        <v>297</v>
      </c>
      <c r="B58" s="38" t="s">
        <v>387</v>
      </c>
      <c r="C58" s="11">
        <v>6456858</v>
      </c>
      <c r="D58" s="11">
        <v>7748965.6100000003</v>
      </c>
      <c r="E58" s="12">
        <f>D58/C58*100</f>
        <v>120.0113988878182</v>
      </c>
    </row>
    <row r="59" spans="1:5" ht="68.25" customHeight="1" outlineLevel="4" x14ac:dyDescent="0.25">
      <c r="A59" s="39" t="s">
        <v>386</v>
      </c>
      <c r="B59" s="38" t="s">
        <v>385</v>
      </c>
      <c r="C59" s="9" t="s">
        <v>200</v>
      </c>
      <c r="D59" s="11">
        <v>39750</v>
      </c>
      <c r="E59" s="12" t="s">
        <v>199</v>
      </c>
    </row>
    <row r="60" spans="1:5" ht="15.75" outlineLevel="2" x14ac:dyDescent="0.25">
      <c r="A60" s="39" t="s">
        <v>201</v>
      </c>
      <c r="B60" s="40" t="s">
        <v>384</v>
      </c>
      <c r="C60" s="11">
        <v>5467675.7999999998</v>
      </c>
      <c r="D60" s="11">
        <v>3375535.73</v>
      </c>
      <c r="E60" s="12">
        <f>D60/C60*100</f>
        <v>61.736208463566925</v>
      </c>
    </row>
    <row r="61" spans="1:5" ht="114" customHeight="1" outlineLevel="4" x14ac:dyDescent="0.25">
      <c r="A61" s="39" t="s">
        <v>283</v>
      </c>
      <c r="B61" s="38" t="s">
        <v>383</v>
      </c>
      <c r="C61" s="43">
        <v>3872.84</v>
      </c>
      <c r="D61" s="43">
        <v>4150.5200000000004</v>
      </c>
      <c r="E61" s="12">
        <f>D61/C61*100</f>
        <v>107.16993214282027</v>
      </c>
    </row>
    <row r="62" spans="1:5" ht="96" customHeight="1" outlineLevel="4" x14ac:dyDescent="0.25">
      <c r="A62" s="39" t="s">
        <v>306</v>
      </c>
      <c r="B62" s="38" t="s">
        <v>382</v>
      </c>
      <c r="C62" s="43">
        <v>10000</v>
      </c>
      <c r="D62" s="43">
        <v>10000</v>
      </c>
      <c r="E62" s="12">
        <f>D62/C62*100</f>
        <v>100</v>
      </c>
    </row>
    <row r="63" spans="1:5" ht="129" customHeight="1" outlineLevel="4" x14ac:dyDescent="0.25">
      <c r="A63" s="39" t="s">
        <v>265</v>
      </c>
      <c r="B63" s="38" t="s">
        <v>381</v>
      </c>
      <c r="C63" s="43">
        <v>13363</v>
      </c>
      <c r="D63" s="43">
        <v>6103.19</v>
      </c>
      <c r="E63" s="12">
        <f>D63/C63*100</f>
        <v>45.672304123325596</v>
      </c>
    </row>
    <row r="64" spans="1:5" ht="162" customHeight="1" outlineLevel="4" x14ac:dyDescent="0.25">
      <c r="A64" s="39" t="s">
        <v>266</v>
      </c>
      <c r="B64" s="38" t="s">
        <v>380</v>
      </c>
      <c r="C64" s="43">
        <v>2000</v>
      </c>
      <c r="D64" s="43">
        <v>2000</v>
      </c>
      <c r="E64" s="12">
        <f>D64/C64*100</f>
        <v>100</v>
      </c>
    </row>
    <row r="65" spans="1:5" ht="96.75" customHeight="1" outlineLevel="4" x14ac:dyDescent="0.25">
      <c r="A65" s="39" t="s">
        <v>267</v>
      </c>
      <c r="B65" s="38" t="s">
        <v>379</v>
      </c>
      <c r="C65" s="43">
        <v>34898</v>
      </c>
      <c r="D65" s="43">
        <v>23134.12</v>
      </c>
      <c r="E65" s="12">
        <f>D65/C65*100</f>
        <v>66.290675683420247</v>
      </c>
    </row>
    <row r="66" spans="1:5" ht="96.75" customHeight="1" outlineLevel="4" x14ac:dyDescent="0.25">
      <c r="A66" s="39" t="s">
        <v>284</v>
      </c>
      <c r="B66" s="38" t="s">
        <v>378</v>
      </c>
      <c r="C66" s="43">
        <v>3008</v>
      </c>
      <c r="D66" s="43">
        <v>2000</v>
      </c>
      <c r="E66" s="12">
        <f>D66/C66*100</f>
        <v>66.489361702127653</v>
      </c>
    </row>
    <row r="67" spans="1:5" ht="84.75" customHeight="1" outlineLevel="4" x14ac:dyDescent="0.25">
      <c r="A67" s="39" t="s">
        <v>268</v>
      </c>
      <c r="B67" s="38" t="s">
        <v>377</v>
      </c>
      <c r="C67" s="43">
        <v>300.08999999999997</v>
      </c>
      <c r="D67" s="43">
        <v>300.08999999999997</v>
      </c>
      <c r="E67" s="12">
        <f>D67/C67*100</f>
        <v>100</v>
      </c>
    </row>
    <row r="68" spans="1:5" ht="99" customHeight="1" outlineLevel="4" x14ac:dyDescent="0.25">
      <c r="A68" s="39" t="s">
        <v>269</v>
      </c>
      <c r="B68" s="38" t="s">
        <v>376</v>
      </c>
      <c r="C68" s="43">
        <v>220</v>
      </c>
      <c r="D68" s="43">
        <v>0.18</v>
      </c>
      <c r="E68" s="12">
        <f>D68/C68*100</f>
        <v>8.1818181818181818E-2</v>
      </c>
    </row>
    <row r="69" spans="1:5" ht="82.5" customHeight="1" outlineLevel="4" x14ac:dyDescent="0.25">
      <c r="A69" s="39" t="s">
        <v>270</v>
      </c>
      <c r="B69" s="38" t="s">
        <v>375</v>
      </c>
      <c r="C69" s="43">
        <v>7051.37</v>
      </c>
      <c r="D69" s="43">
        <v>5266.39</v>
      </c>
      <c r="E69" s="12">
        <f>D69/C69*100</f>
        <v>74.686053915763893</v>
      </c>
    </row>
    <row r="70" spans="1:5" ht="113.25" customHeight="1" outlineLevel="4" x14ac:dyDescent="0.25">
      <c r="A70" s="39" t="s">
        <v>271</v>
      </c>
      <c r="B70" s="38" t="s">
        <v>374</v>
      </c>
      <c r="C70" s="43">
        <v>4759.6499999999996</v>
      </c>
      <c r="D70" s="43">
        <v>5250</v>
      </c>
      <c r="E70" s="12">
        <f>D70/C70*100</f>
        <v>110.30222810500774</v>
      </c>
    </row>
    <row r="71" spans="1:5" ht="99" customHeight="1" outlineLevel="4" x14ac:dyDescent="0.25">
      <c r="A71" s="39" t="s">
        <v>373</v>
      </c>
      <c r="B71" s="38" t="s">
        <v>372</v>
      </c>
      <c r="C71" s="43">
        <v>2125</v>
      </c>
      <c r="D71" s="43">
        <v>2125</v>
      </c>
      <c r="E71" s="12">
        <f>D71/C71*100</f>
        <v>100</v>
      </c>
    </row>
    <row r="72" spans="1:5" ht="128.25" customHeight="1" outlineLevel="4" x14ac:dyDescent="0.25">
      <c r="A72" s="39" t="s">
        <v>272</v>
      </c>
      <c r="B72" s="38" t="s">
        <v>371</v>
      </c>
      <c r="C72" s="43">
        <v>1050</v>
      </c>
      <c r="D72" s="43">
        <v>1050</v>
      </c>
      <c r="E72" s="12">
        <f>D72/C72*100</f>
        <v>100</v>
      </c>
    </row>
    <row r="73" spans="1:5" ht="131.25" customHeight="1" outlineLevel="4" x14ac:dyDescent="0.25">
      <c r="A73" s="39" t="s">
        <v>273</v>
      </c>
      <c r="B73" s="38" t="s">
        <v>370</v>
      </c>
      <c r="C73" s="43">
        <v>6760</v>
      </c>
      <c r="D73" s="43">
        <v>1153.48</v>
      </c>
      <c r="E73" s="12">
        <f>D73/C73*100</f>
        <v>17.063313609467457</v>
      </c>
    </row>
    <row r="74" spans="1:5" ht="112.5" customHeight="1" outlineLevel="4" x14ac:dyDescent="0.25">
      <c r="A74" s="39" t="s">
        <v>274</v>
      </c>
      <c r="B74" s="38" t="s">
        <v>369</v>
      </c>
      <c r="C74" s="43">
        <v>7359.26</v>
      </c>
      <c r="D74" s="43">
        <v>7359.26</v>
      </c>
      <c r="E74" s="12">
        <f>D74/C74*100</f>
        <v>100</v>
      </c>
    </row>
    <row r="75" spans="1:5" ht="129.75" customHeight="1" outlineLevel="4" x14ac:dyDescent="0.25">
      <c r="A75" s="39" t="s">
        <v>311</v>
      </c>
      <c r="B75" s="38" t="s">
        <v>368</v>
      </c>
      <c r="C75" s="43">
        <v>499.99</v>
      </c>
      <c r="D75" s="43">
        <v>499.99</v>
      </c>
      <c r="E75" s="12">
        <f>D75/C75*100</f>
        <v>100</v>
      </c>
    </row>
    <row r="76" spans="1:5" ht="130.5" customHeight="1" outlineLevel="4" x14ac:dyDescent="0.25">
      <c r="A76" s="39" t="s">
        <v>275</v>
      </c>
      <c r="B76" s="38" t="s">
        <v>367</v>
      </c>
      <c r="C76" s="43">
        <v>1068.74</v>
      </c>
      <c r="D76" s="43">
        <v>1068.74</v>
      </c>
      <c r="E76" s="12">
        <f>D76/C76*100</f>
        <v>100</v>
      </c>
    </row>
    <row r="77" spans="1:5" ht="80.25" customHeight="1" outlineLevel="4" x14ac:dyDescent="0.25">
      <c r="A77" s="39" t="s">
        <v>276</v>
      </c>
      <c r="B77" s="38" t="s">
        <v>366</v>
      </c>
      <c r="C77" s="43">
        <v>167</v>
      </c>
      <c r="D77" s="43">
        <v>716.23</v>
      </c>
      <c r="E77" s="12">
        <f>D77/C77*100</f>
        <v>428.88023952095813</v>
      </c>
    </row>
    <row r="78" spans="1:5" ht="160.5" customHeight="1" outlineLevel="4" x14ac:dyDescent="0.25">
      <c r="A78" s="39" t="s">
        <v>277</v>
      </c>
      <c r="B78" s="38" t="s">
        <v>365</v>
      </c>
      <c r="C78" s="43">
        <v>40489</v>
      </c>
      <c r="D78" s="43">
        <v>27700</v>
      </c>
      <c r="E78" s="12">
        <f>D78/C78*100</f>
        <v>68.413643211736513</v>
      </c>
    </row>
    <row r="79" spans="1:5" ht="98.25" customHeight="1" outlineLevel="4" x14ac:dyDescent="0.25">
      <c r="A79" s="39" t="s">
        <v>278</v>
      </c>
      <c r="B79" s="38" t="s">
        <v>364</v>
      </c>
      <c r="C79" s="43">
        <v>50000</v>
      </c>
      <c r="D79" s="43">
        <v>50000</v>
      </c>
      <c r="E79" s="12">
        <f>D79/C79*100</f>
        <v>100</v>
      </c>
    </row>
    <row r="80" spans="1:5" ht="81.75" customHeight="1" outlineLevel="4" x14ac:dyDescent="0.25">
      <c r="A80" s="39" t="s">
        <v>279</v>
      </c>
      <c r="B80" s="38" t="s">
        <v>363</v>
      </c>
      <c r="C80" s="43">
        <v>5433</v>
      </c>
      <c r="D80" s="43">
        <v>3.79</v>
      </c>
      <c r="E80" s="12">
        <f>D80/C80*100</f>
        <v>6.9758880912939442E-2</v>
      </c>
    </row>
    <row r="81" spans="1:5" ht="63" outlineLevel="4" x14ac:dyDescent="0.25">
      <c r="A81" s="39" t="s">
        <v>202</v>
      </c>
      <c r="B81" s="38" t="s">
        <v>362</v>
      </c>
      <c r="C81" s="43">
        <v>93000</v>
      </c>
      <c r="D81" s="43">
        <v>93300</v>
      </c>
      <c r="E81" s="12">
        <f>D81/C81*100</f>
        <v>100.32258064516128</v>
      </c>
    </row>
    <row r="82" spans="1:5" ht="78.75" outlineLevel="4" x14ac:dyDescent="0.25">
      <c r="A82" s="39" t="s">
        <v>361</v>
      </c>
      <c r="B82" s="38" t="s">
        <v>360</v>
      </c>
      <c r="C82" s="44" t="s">
        <v>200</v>
      </c>
      <c r="D82" s="43">
        <v>1500</v>
      </c>
      <c r="E82" s="12" t="s">
        <v>199</v>
      </c>
    </row>
    <row r="83" spans="1:5" ht="97.5" customHeight="1" outlineLevel="4" x14ac:dyDescent="0.25">
      <c r="A83" s="39" t="s">
        <v>280</v>
      </c>
      <c r="B83" s="38" t="s">
        <v>359</v>
      </c>
      <c r="C83" s="43">
        <v>16667</v>
      </c>
      <c r="D83" s="43">
        <v>5000</v>
      </c>
      <c r="E83" s="12">
        <f>D83/C83*100</f>
        <v>29.999400011999761</v>
      </c>
    </row>
    <row r="84" spans="1:5" ht="81" customHeight="1" outlineLevel="4" x14ac:dyDescent="0.25">
      <c r="A84" s="39" t="s">
        <v>281</v>
      </c>
      <c r="B84" s="38" t="s">
        <v>358</v>
      </c>
      <c r="C84" s="43">
        <v>231451</v>
      </c>
      <c r="D84" s="43">
        <v>268418.07</v>
      </c>
      <c r="E84" s="12">
        <f>D84/C84*100</f>
        <v>115.97187741681824</v>
      </c>
    </row>
    <row r="85" spans="1:5" ht="67.5" customHeight="1" outlineLevel="4" x14ac:dyDescent="0.25">
      <c r="A85" s="39" t="s">
        <v>203</v>
      </c>
      <c r="B85" s="38" t="s">
        <v>357</v>
      </c>
      <c r="C85" s="43">
        <v>2252552.27</v>
      </c>
      <c r="D85" s="43">
        <v>719011.37</v>
      </c>
      <c r="E85" s="12">
        <f>D85/C85*100</f>
        <v>31.919852852071664</v>
      </c>
    </row>
    <row r="86" spans="1:5" ht="66.75" customHeight="1" outlineLevel="4" x14ac:dyDescent="0.25">
      <c r="A86" s="39" t="s">
        <v>356</v>
      </c>
      <c r="B86" s="38" t="s">
        <v>355</v>
      </c>
      <c r="C86" s="43">
        <v>456787.97</v>
      </c>
      <c r="D86" s="43">
        <v>618650.81999999995</v>
      </c>
      <c r="E86" s="12">
        <f>D86/C86*100</f>
        <v>135.43500718725144</v>
      </c>
    </row>
    <row r="87" spans="1:5" ht="66" customHeight="1" outlineLevel="4" x14ac:dyDescent="0.25">
      <c r="A87" s="39" t="s">
        <v>204</v>
      </c>
      <c r="B87" s="38" t="s">
        <v>354</v>
      </c>
      <c r="C87" s="43">
        <v>390999.62</v>
      </c>
      <c r="D87" s="43">
        <v>306020.33</v>
      </c>
      <c r="E87" s="12">
        <f>D87/C87*100</f>
        <v>78.266145117992707</v>
      </c>
    </row>
    <row r="88" spans="1:5" ht="63" outlineLevel="4" x14ac:dyDescent="0.25">
      <c r="A88" s="39" t="s">
        <v>205</v>
      </c>
      <c r="B88" s="38" t="s">
        <v>353</v>
      </c>
      <c r="C88" s="43">
        <v>99692</v>
      </c>
      <c r="D88" s="43">
        <v>23382.959999999999</v>
      </c>
      <c r="E88" s="12">
        <f>D88/C88*100</f>
        <v>23.455202022228463</v>
      </c>
    </row>
    <row r="89" spans="1:5" ht="145.5" customHeight="1" outlineLevel="4" x14ac:dyDescent="0.25">
      <c r="A89" s="39" t="s">
        <v>352</v>
      </c>
      <c r="B89" s="38" t="s">
        <v>351</v>
      </c>
      <c r="C89" s="43">
        <v>86135</v>
      </c>
      <c r="D89" s="43">
        <v>86135</v>
      </c>
      <c r="E89" s="12">
        <f>D89/C89*100</f>
        <v>100</v>
      </c>
    </row>
    <row r="90" spans="1:5" ht="47.25" outlineLevel="4" x14ac:dyDescent="0.25">
      <c r="A90" s="39" t="s">
        <v>206</v>
      </c>
      <c r="B90" s="38" t="s">
        <v>350</v>
      </c>
      <c r="C90" s="43">
        <v>1645966</v>
      </c>
      <c r="D90" s="43">
        <v>1104236.2</v>
      </c>
      <c r="E90" s="12">
        <f>D90/C90*100</f>
        <v>67.087424649111824</v>
      </c>
    </row>
    <row r="91" spans="1:5" ht="15.75" outlineLevel="2" x14ac:dyDescent="0.25">
      <c r="A91" s="39" t="s">
        <v>207</v>
      </c>
      <c r="B91" s="38" t="s">
        <v>349</v>
      </c>
      <c r="C91" s="11">
        <v>3369702.56</v>
      </c>
      <c r="D91" s="11">
        <f>D92+D93</f>
        <v>3362715.09</v>
      </c>
      <c r="E91" s="12">
        <f>D91/C91*100</f>
        <v>99.792638374586971</v>
      </c>
    </row>
    <row r="92" spans="1:5" ht="31.5" outlineLevel="2" x14ac:dyDescent="0.25">
      <c r="A92" s="39" t="s">
        <v>299</v>
      </c>
      <c r="B92" s="38" t="s">
        <v>348</v>
      </c>
      <c r="C92" s="9" t="s">
        <v>200</v>
      </c>
      <c r="D92" s="11">
        <v>-6987.47</v>
      </c>
      <c r="E92" s="12" t="s">
        <v>199</v>
      </c>
    </row>
    <row r="93" spans="1:5" ht="18.75" customHeight="1" outlineLevel="4" x14ac:dyDescent="0.25">
      <c r="A93" s="39" t="s">
        <v>208</v>
      </c>
      <c r="B93" s="38" t="s">
        <v>347</v>
      </c>
      <c r="C93" s="11">
        <v>3369702.56</v>
      </c>
      <c r="D93" s="11">
        <v>3369702.56</v>
      </c>
      <c r="E93" s="12">
        <f>D93/C93*100</f>
        <v>100</v>
      </c>
    </row>
    <row r="94" spans="1:5" ht="15.75" x14ac:dyDescent="0.25">
      <c r="A94" s="39" t="s">
        <v>183</v>
      </c>
      <c r="B94" s="38" t="s">
        <v>346</v>
      </c>
      <c r="C94" s="11">
        <v>1780376958.04</v>
      </c>
      <c r="D94" s="11">
        <v>1745714324.99</v>
      </c>
      <c r="E94" s="12">
        <f>D94/C94*100</f>
        <v>98.053073373396174</v>
      </c>
    </row>
    <row r="95" spans="1:5" ht="31.5" outlineLevel="2" x14ac:dyDescent="0.25">
      <c r="A95" s="39" t="s">
        <v>182</v>
      </c>
      <c r="B95" s="40" t="s">
        <v>345</v>
      </c>
      <c r="C95" s="11">
        <v>1616685206.95</v>
      </c>
      <c r="D95" s="11">
        <v>1574323109.4000001</v>
      </c>
      <c r="E95" s="12">
        <f>D95/C95*100</f>
        <v>97.379694119307288</v>
      </c>
    </row>
    <row r="96" spans="1:5" ht="31.5" outlineLevel="3" x14ac:dyDescent="0.25">
      <c r="A96" s="42" t="s">
        <v>181</v>
      </c>
      <c r="B96" s="41" t="s">
        <v>344</v>
      </c>
      <c r="C96" s="17">
        <v>588488126.34000003</v>
      </c>
      <c r="D96" s="17">
        <v>556558549.13</v>
      </c>
      <c r="E96" s="14">
        <f>D96/C96*100</f>
        <v>94.574303918656682</v>
      </c>
    </row>
    <row r="97" spans="1:5" ht="31.5" outlineLevel="4" x14ac:dyDescent="0.25">
      <c r="A97" s="39" t="s">
        <v>209</v>
      </c>
      <c r="B97" s="38" t="s">
        <v>343</v>
      </c>
      <c r="C97" s="11">
        <v>272551918.19</v>
      </c>
      <c r="D97" s="11">
        <v>272551918.17000002</v>
      </c>
      <c r="E97" s="12">
        <f>D97/C97*100</f>
        <v>99.999999992661955</v>
      </c>
    </row>
    <row r="98" spans="1:5" ht="78.75" outlineLevel="4" x14ac:dyDescent="0.25">
      <c r="A98" s="39" t="s">
        <v>210</v>
      </c>
      <c r="B98" s="38" t="s">
        <v>342</v>
      </c>
      <c r="C98" s="11">
        <v>58141177.630000003</v>
      </c>
      <c r="D98" s="11">
        <v>28141177.629999999</v>
      </c>
      <c r="E98" s="12">
        <f>D98/C98*100</f>
        <v>48.401457928983469</v>
      </c>
    </row>
    <row r="99" spans="1:5" ht="50.25" customHeight="1" outlineLevel="4" x14ac:dyDescent="0.25">
      <c r="A99" s="39" t="s">
        <v>227</v>
      </c>
      <c r="B99" s="38" t="s">
        <v>341</v>
      </c>
      <c r="C99" s="11">
        <v>26523100</v>
      </c>
      <c r="D99" s="11">
        <v>26521318.359999999</v>
      </c>
      <c r="E99" s="12">
        <f>D99/C99*100</f>
        <v>99.993282685658912</v>
      </c>
    </row>
    <row r="100" spans="1:5" ht="31.5" outlineLevel="4" x14ac:dyDescent="0.25">
      <c r="A100" s="39" t="s">
        <v>300</v>
      </c>
      <c r="B100" s="38" t="s">
        <v>340</v>
      </c>
      <c r="C100" s="11">
        <v>1321460</v>
      </c>
      <c r="D100" s="11">
        <v>1321460</v>
      </c>
      <c r="E100" s="12">
        <f>D100/C100*100</f>
        <v>100</v>
      </c>
    </row>
    <row r="101" spans="1:5" ht="31.5" outlineLevel="4" x14ac:dyDescent="0.25">
      <c r="A101" s="39" t="s">
        <v>301</v>
      </c>
      <c r="B101" s="38" t="s">
        <v>339</v>
      </c>
      <c r="C101" s="11">
        <v>599929.93000000005</v>
      </c>
      <c r="D101" s="11">
        <v>599929.93000000005</v>
      </c>
      <c r="E101" s="12">
        <f>D101/C101*100</f>
        <v>100</v>
      </c>
    </row>
    <row r="102" spans="1:5" ht="31.5" outlineLevel="4" x14ac:dyDescent="0.25">
      <c r="A102" s="39" t="s">
        <v>228</v>
      </c>
      <c r="B102" s="38" t="s">
        <v>338</v>
      </c>
      <c r="C102" s="11">
        <v>715816.5</v>
      </c>
      <c r="D102" s="11">
        <v>715816.5</v>
      </c>
      <c r="E102" s="12">
        <f>D102/C102*100</f>
        <v>100</v>
      </c>
    </row>
    <row r="103" spans="1:5" ht="31.5" outlineLevel="4" x14ac:dyDescent="0.25">
      <c r="A103" s="39" t="s">
        <v>211</v>
      </c>
      <c r="B103" s="38" t="s">
        <v>337</v>
      </c>
      <c r="C103" s="11">
        <v>107983069.59999999</v>
      </c>
      <c r="D103" s="11">
        <v>107983069.59999999</v>
      </c>
      <c r="E103" s="12">
        <f>D103/C103*100</f>
        <v>100</v>
      </c>
    </row>
    <row r="104" spans="1:5" ht="15.75" outlineLevel="4" x14ac:dyDescent="0.25">
      <c r="A104" s="39" t="s">
        <v>189</v>
      </c>
      <c r="B104" s="38" t="s">
        <v>336</v>
      </c>
      <c r="C104" s="11">
        <v>120651654.48999999</v>
      </c>
      <c r="D104" s="11">
        <v>118723858.94</v>
      </c>
      <c r="E104" s="12">
        <f>D104/C104*100</f>
        <v>98.40218059325511</v>
      </c>
    </row>
    <row r="105" spans="1:5" ht="15.75" outlineLevel="3" x14ac:dyDescent="0.25">
      <c r="A105" s="42" t="s">
        <v>212</v>
      </c>
      <c r="B105" s="41" t="s">
        <v>335</v>
      </c>
      <c r="C105" s="17">
        <v>943736609.61000001</v>
      </c>
      <c r="D105" s="17">
        <v>928698141.26999998</v>
      </c>
      <c r="E105" s="14">
        <f>D105/C105*100</f>
        <v>98.406497301591941</v>
      </c>
    </row>
    <row r="106" spans="1:5" ht="31.5" outlineLevel="4" x14ac:dyDescent="0.25">
      <c r="A106" s="39" t="s">
        <v>213</v>
      </c>
      <c r="B106" s="38" t="s">
        <v>334</v>
      </c>
      <c r="C106" s="11">
        <v>35694219</v>
      </c>
      <c r="D106" s="11">
        <v>32823884.949999999</v>
      </c>
      <c r="E106" s="12">
        <f>D106/C106*100</f>
        <v>91.958546424562471</v>
      </c>
    </row>
    <row r="107" spans="1:5" ht="47.25" outlineLevel="4" x14ac:dyDescent="0.25">
      <c r="A107" s="39" t="s">
        <v>333</v>
      </c>
      <c r="B107" s="38" t="s">
        <v>332</v>
      </c>
      <c r="C107" s="11">
        <v>78940700</v>
      </c>
      <c r="D107" s="11">
        <v>67496058.680000007</v>
      </c>
      <c r="E107" s="12">
        <f>D107/C107*100</f>
        <v>85.502229749672864</v>
      </c>
    </row>
    <row r="108" spans="1:5" ht="63" outlineLevel="4" x14ac:dyDescent="0.25">
      <c r="A108" s="39" t="s">
        <v>229</v>
      </c>
      <c r="B108" s="38" t="s">
        <v>331</v>
      </c>
      <c r="C108" s="11">
        <v>10764800</v>
      </c>
      <c r="D108" s="11">
        <v>10095686.449999999</v>
      </c>
      <c r="E108" s="12">
        <f>D108/C108*100</f>
        <v>93.784245410969078</v>
      </c>
    </row>
    <row r="109" spans="1:5" ht="63" outlineLevel="4" x14ac:dyDescent="0.25">
      <c r="A109" s="39" t="s">
        <v>330</v>
      </c>
      <c r="B109" s="38" t="s">
        <v>329</v>
      </c>
      <c r="C109" s="11">
        <v>9568380</v>
      </c>
      <c r="D109" s="11">
        <v>9542143</v>
      </c>
      <c r="E109" s="12">
        <f>D109/C109*100</f>
        <v>99.725794753134807</v>
      </c>
    </row>
    <row r="110" spans="1:5" ht="63" outlineLevel="4" x14ac:dyDescent="0.25">
      <c r="A110" s="39" t="s">
        <v>215</v>
      </c>
      <c r="B110" s="38" t="s">
        <v>328</v>
      </c>
      <c r="C110" s="11">
        <v>4747.76</v>
      </c>
      <c r="D110" s="9" t="s">
        <v>200</v>
      </c>
      <c r="E110" s="12" t="s">
        <v>199</v>
      </c>
    </row>
    <row r="111" spans="1:5" ht="31.5" outlineLevel="4" x14ac:dyDescent="0.25">
      <c r="A111" s="39" t="s">
        <v>216</v>
      </c>
      <c r="B111" s="38" t="s">
        <v>327</v>
      </c>
      <c r="C111" s="11">
        <v>2873662.85</v>
      </c>
      <c r="D111" s="11">
        <v>2850268.19</v>
      </c>
      <c r="E111" s="12">
        <f>D111/C111*100</f>
        <v>99.185894058518372</v>
      </c>
    </row>
    <row r="112" spans="1:5" ht="15.75" outlineLevel="4" x14ac:dyDescent="0.25">
      <c r="A112" s="39" t="s">
        <v>230</v>
      </c>
      <c r="B112" s="38" t="s">
        <v>326</v>
      </c>
      <c r="C112" s="11">
        <v>805890100</v>
      </c>
      <c r="D112" s="11">
        <v>805890100</v>
      </c>
      <c r="E112" s="12">
        <f>D112/C112*100</f>
        <v>100</v>
      </c>
    </row>
    <row r="113" spans="1:5" ht="15.75" outlineLevel="3" x14ac:dyDescent="0.25">
      <c r="A113" s="42" t="s">
        <v>217</v>
      </c>
      <c r="B113" s="41" t="s">
        <v>325</v>
      </c>
      <c r="C113" s="17">
        <v>84460471</v>
      </c>
      <c r="D113" s="17">
        <v>89066419</v>
      </c>
      <c r="E113" s="14">
        <f>D113/C113*100</f>
        <v>105.45337711886546</v>
      </c>
    </row>
    <row r="114" spans="1:5" ht="126" outlineLevel="4" x14ac:dyDescent="0.25">
      <c r="A114" s="39" t="s">
        <v>231</v>
      </c>
      <c r="B114" s="38" t="s">
        <v>324</v>
      </c>
      <c r="C114" s="11">
        <v>419200</v>
      </c>
      <c r="D114" s="11">
        <v>416595</v>
      </c>
      <c r="E114" s="12">
        <f>D114/C114*100</f>
        <v>99.378578244274806</v>
      </c>
    </row>
    <row r="115" spans="1:5" ht="63" outlineLevel="4" x14ac:dyDescent="0.25">
      <c r="A115" s="39" t="s">
        <v>232</v>
      </c>
      <c r="B115" s="38" t="s">
        <v>323</v>
      </c>
      <c r="C115" s="11">
        <v>3159700</v>
      </c>
      <c r="D115" s="11">
        <v>3159700</v>
      </c>
      <c r="E115" s="12">
        <f>D115/C115*100</f>
        <v>100</v>
      </c>
    </row>
    <row r="116" spans="1:5" ht="110.25" outlineLevel="4" x14ac:dyDescent="0.25">
      <c r="A116" s="39" t="s">
        <v>322</v>
      </c>
      <c r="B116" s="38" t="s">
        <v>321</v>
      </c>
      <c r="C116" s="11">
        <v>47105100</v>
      </c>
      <c r="D116" s="11">
        <v>47105100</v>
      </c>
      <c r="E116" s="12">
        <f>D116/C116*100</f>
        <v>100</v>
      </c>
    </row>
    <row r="117" spans="1:5" ht="31.5" outlineLevel="4" x14ac:dyDescent="0.25">
      <c r="A117" s="39" t="s">
        <v>218</v>
      </c>
      <c r="B117" s="38" t="s">
        <v>320</v>
      </c>
      <c r="C117" s="11">
        <v>33776471</v>
      </c>
      <c r="D117" s="11">
        <v>38385024</v>
      </c>
      <c r="E117" s="12">
        <f>D117/C117*100</f>
        <v>113.64427029691764</v>
      </c>
    </row>
    <row r="118" spans="1:5" ht="15.75" outlineLevel="2" x14ac:dyDescent="0.25">
      <c r="A118" s="39" t="s">
        <v>219</v>
      </c>
      <c r="B118" s="40" t="s">
        <v>319</v>
      </c>
      <c r="C118" s="11">
        <v>162631884.75</v>
      </c>
      <c r="D118" s="11">
        <v>175188904.75</v>
      </c>
      <c r="E118" s="12">
        <f>D118/C118*100</f>
        <v>107.7211304654698</v>
      </c>
    </row>
    <row r="119" spans="1:5" ht="31.5" outlineLevel="4" x14ac:dyDescent="0.25">
      <c r="A119" s="39" t="s">
        <v>220</v>
      </c>
      <c r="B119" s="38" t="s">
        <v>39</v>
      </c>
      <c r="C119" s="11">
        <v>162631884.75</v>
      </c>
      <c r="D119" s="11">
        <v>175188904.75</v>
      </c>
      <c r="E119" s="12">
        <f>D119/C119*100</f>
        <v>107.7211304654698</v>
      </c>
    </row>
    <row r="120" spans="1:5" ht="63" outlineLevel="2" x14ac:dyDescent="0.25">
      <c r="A120" s="39" t="s">
        <v>223</v>
      </c>
      <c r="B120" s="40" t="s">
        <v>318</v>
      </c>
      <c r="C120" s="11">
        <v>1059866.3400000001</v>
      </c>
      <c r="D120" s="11">
        <v>3440999.09</v>
      </c>
      <c r="E120" s="12">
        <f>D120/C120*100</f>
        <v>324.66349388923885</v>
      </c>
    </row>
    <row r="121" spans="1:5" ht="31.5" outlineLevel="4" x14ac:dyDescent="0.25">
      <c r="A121" s="39" t="s">
        <v>224</v>
      </c>
      <c r="B121" s="38" t="s">
        <v>317</v>
      </c>
      <c r="C121" s="11">
        <v>26923.33</v>
      </c>
      <c r="D121" s="11">
        <v>72630.490000000005</v>
      </c>
      <c r="E121" s="12">
        <f>D121/C121*100</f>
        <v>269.76785561072865</v>
      </c>
    </row>
    <row r="122" spans="1:5" ht="31.5" outlineLevel="4" x14ac:dyDescent="0.25">
      <c r="A122" s="39" t="s">
        <v>225</v>
      </c>
      <c r="B122" s="38" t="s">
        <v>316</v>
      </c>
      <c r="C122" s="11">
        <v>1032943.01</v>
      </c>
      <c r="D122" s="11">
        <v>3368368.6</v>
      </c>
      <c r="E122" s="12">
        <f>D122/C122*100</f>
        <v>326.09433118677089</v>
      </c>
    </row>
    <row r="123" spans="1:5" ht="47.25" outlineLevel="2" x14ac:dyDescent="0.25">
      <c r="A123" s="39" t="s">
        <v>221</v>
      </c>
      <c r="B123" s="40" t="s">
        <v>315</v>
      </c>
      <c r="C123" s="9" t="s">
        <v>200</v>
      </c>
      <c r="D123" s="11">
        <v>-7238688.25</v>
      </c>
      <c r="E123" s="12" t="s">
        <v>199</v>
      </c>
    </row>
    <row r="124" spans="1:5" ht="47.25" outlineLevel="4" x14ac:dyDescent="0.25">
      <c r="A124" s="39" t="s">
        <v>222</v>
      </c>
      <c r="B124" s="38" t="s">
        <v>314</v>
      </c>
      <c r="C124" s="9" t="s">
        <v>200</v>
      </c>
      <c r="D124" s="11">
        <v>-7238688.25</v>
      </c>
      <c r="E124" s="12" t="s">
        <v>199</v>
      </c>
    </row>
    <row r="125" spans="1:5" ht="19.5" customHeight="1" x14ac:dyDescent="0.25">
      <c r="A125" s="37" t="s">
        <v>176</v>
      </c>
      <c r="B125" s="37"/>
      <c r="C125" s="36">
        <v>3936210378.2399998</v>
      </c>
      <c r="D125" s="36">
        <v>3939361856.3200002</v>
      </c>
      <c r="E125" s="35">
        <f>D125/C125*100</f>
        <v>100.08006376126191</v>
      </c>
    </row>
    <row r="126" spans="1:5" ht="12.75" customHeight="1" x14ac:dyDescent="0.25">
      <c r="A126" s="34"/>
      <c r="B126" s="34"/>
      <c r="C126" s="5"/>
      <c r="D126" s="5"/>
      <c r="E126" s="5"/>
    </row>
    <row r="127" spans="1:5" ht="15.75" x14ac:dyDescent="0.25">
      <c r="A127" s="33"/>
      <c r="B127" s="33"/>
      <c r="C127" s="33"/>
      <c r="D127" s="33"/>
      <c r="E127" s="6"/>
    </row>
    <row r="128" spans="1:5" ht="15.75" x14ac:dyDescent="0.25">
      <c r="A128" s="32"/>
      <c r="B128" s="32"/>
      <c r="C128" s="31"/>
      <c r="D128" s="31"/>
      <c r="E128" s="31"/>
    </row>
  </sheetData>
  <mergeCells count="8">
    <mergeCell ref="A125:B125"/>
    <mergeCell ref="A127:D127"/>
    <mergeCell ref="A10:E10"/>
    <mergeCell ref="A1:E1"/>
    <mergeCell ref="A2:E2"/>
    <mergeCell ref="A3:E3"/>
    <mergeCell ref="A4:E4"/>
    <mergeCell ref="A7:E7"/>
  </mergeCells>
  <pageMargins left="0.98425196850393704" right="0.59055118110236227" top="0.78740157480314965" bottom="0.78740157480314965"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5"/>
  <sheetViews>
    <sheetView showGridLines="0" view="pageBreakPreview" zoomScaleNormal="100" zoomScaleSheetLayoutView="100" workbookViewId="0">
      <pane ySplit="9" topLeftCell="A440" activePane="bottomLeft" state="frozen"/>
      <selection pane="bottomLeft" activeCell="A4" sqref="A4:H4"/>
    </sheetView>
  </sheetViews>
  <sheetFormatPr defaultRowHeight="15" outlineLevelRow="3" x14ac:dyDescent="0.25"/>
  <cols>
    <col min="1" max="1" width="40" style="51" customWidth="1"/>
    <col min="2" max="2" width="9.85546875" style="51" customWidth="1"/>
    <col min="3" max="3" width="10.85546875" style="51" customWidth="1"/>
    <col min="4" max="4" width="10.7109375" style="51" customWidth="1"/>
    <col min="5" max="5" width="9.28515625" style="51" customWidth="1"/>
    <col min="6" max="6" width="17.7109375" style="51" customWidth="1"/>
    <col min="7" max="7" width="14.7109375" style="51" customWidth="1"/>
    <col min="8" max="8" width="14.42578125" style="51" customWidth="1"/>
    <col min="9" max="9" width="16.7109375" style="51" customWidth="1"/>
    <col min="10" max="10" width="9.140625" style="51"/>
    <col min="11" max="11" width="10" style="51" bestFit="1" customWidth="1"/>
    <col min="12" max="16384" width="9.140625" style="51"/>
  </cols>
  <sheetData>
    <row r="1" spans="1:8" ht="15.75" x14ac:dyDescent="0.25">
      <c r="A1" s="80" t="s">
        <v>1251</v>
      </c>
      <c r="B1" s="80"/>
      <c r="C1" s="80"/>
      <c r="D1" s="80"/>
      <c r="E1" s="80"/>
      <c r="F1" s="80"/>
      <c r="G1" s="80"/>
      <c r="H1" s="80"/>
    </row>
    <row r="2" spans="1:8" ht="15.75" x14ac:dyDescent="0.25">
      <c r="A2" s="80" t="s">
        <v>187</v>
      </c>
      <c r="B2" s="80"/>
      <c r="C2" s="80"/>
      <c r="D2" s="80"/>
      <c r="E2" s="80"/>
      <c r="F2" s="80"/>
      <c r="G2" s="80"/>
      <c r="H2" s="80"/>
    </row>
    <row r="3" spans="1:8" ht="15.75" x14ac:dyDescent="0.25">
      <c r="A3" s="80" t="s">
        <v>188</v>
      </c>
      <c r="B3" s="80"/>
      <c r="C3" s="80"/>
      <c r="D3" s="80"/>
      <c r="E3" s="80"/>
      <c r="F3" s="80"/>
      <c r="G3" s="80"/>
      <c r="H3" s="80"/>
    </row>
    <row r="4" spans="1:8" ht="25.7" customHeight="1" x14ac:dyDescent="0.25">
      <c r="A4" s="80" t="s">
        <v>313</v>
      </c>
      <c r="B4" s="80"/>
      <c r="C4" s="80"/>
      <c r="D4" s="80"/>
      <c r="E4" s="80"/>
      <c r="F4" s="80"/>
      <c r="G4" s="80"/>
      <c r="H4" s="80"/>
    </row>
    <row r="5" spans="1:8" ht="35.25" customHeight="1" x14ac:dyDescent="0.25">
      <c r="A5" s="79" t="s">
        <v>1250</v>
      </c>
      <c r="B5" s="78"/>
      <c r="C5" s="78"/>
      <c r="D5" s="78"/>
      <c r="E5" s="78"/>
      <c r="F5" s="78"/>
      <c r="G5" s="78"/>
      <c r="H5" s="78"/>
    </row>
    <row r="6" spans="1:8" ht="15.75" customHeight="1" x14ac:dyDescent="0.25">
      <c r="A6" s="77"/>
      <c r="B6" s="76"/>
      <c r="C6" s="76"/>
      <c r="D6" s="76"/>
      <c r="E6" s="76"/>
      <c r="F6" s="76"/>
      <c r="G6" s="76"/>
      <c r="H6" s="76"/>
    </row>
    <row r="7" spans="1:8" ht="12.75" customHeight="1" x14ac:dyDescent="0.25">
      <c r="A7" s="75" t="s">
        <v>0</v>
      </c>
      <c r="B7" s="74"/>
      <c r="C7" s="74"/>
      <c r="D7" s="74"/>
      <c r="E7" s="74"/>
      <c r="F7" s="74"/>
      <c r="G7" s="74"/>
      <c r="H7" s="74"/>
    </row>
    <row r="8" spans="1:8" ht="43.5" customHeight="1" x14ac:dyDescent="0.25">
      <c r="A8" s="72" t="s">
        <v>1</v>
      </c>
      <c r="B8" s="72" t="s">
        <v>1249</v>
      </c>
      <c r="C8" s="72" t="s">
        <v>1248</v>
      </c>
      <c r="D8" s="72" t="s">
        <v>1247</v>
      </c>
      <c r="E8" s="72" t="s">
        <v>1246</v>
      </c>
      <c r="F8" s="72" t="s">
        <v>1245</v>
      </c>
      <c r="G8" s="73" t="s">
        <v>1244</v>
      </c>
      <c r="H8" s="72" t="s">
        <v>1243</v>
      </c>
    </row>
    <row r="9" spans="1:8" ht="24" customHeight="1" x14ac:dyDescent="0.25">
      <c r="A9" s="70"/>
      <c r="B9" s="70"/>
      <c r="C9" s="70"/>
      <c r="D9" s="70"/>
      <c r="E9" s="70"/>
      <c r="F9" s="70"/>
      <c r="G9" s="71"/>
      <c r="H9" s="70"/>
    </row>
    <row r="10" spans="1:8" ht="16.5" customHeight="1" x14ac:dyDescent="0.25">
      <c r="A10" s="68">
        <v>1</v>
      </c>
      <c r="B10" s="68">
        <v>2</v>
      </c>
      <c r="C10" s="68">
        <v>3</v>
      </c>
      <c r="D10" s="68">
        <v>4</v>
      </c>
      <c r="E10" s="68">
        <v>5</v>
      </c>
      <c r="F10" s="68">
        <v>6</v>
      </c>
      <c r="G10" s="69">
        <v>7</v>
      </c>
      <c r="H10" s="68">
        <v>8</v>
      </c>
    </row>
    <row r="11" spans="1:8" ht="51" x14ac:dyDescent="0.25">
      <c r="A11" s="65" t="s">
        <v>1242</v>
      </c>
      <c r="B11" s="64" t="s">
        <v>1224</v>
      </c>
      <c r="C11" s="64" t="s">
        <v>546</v>
      </c>
      <c r="D11" s="64" t="s">
        <v>450</v>
      </c>
      <c r="E11" s="64" t="s">
        <v>442</v>
      </c>
      <c r="F11" s="63">
        <f>F12+F21+F29+F34</f>
        <v>8750644.5</v>
      </c>
      <c r="G11" s="63">
        <v>8750644.5</v>
      </c>
      <c r="H11" s="63">
        <v>8376591.0599999996</v>
      </c>
    </row>
    <row r="12" spans="1:8" ht="41.25" customHeight="1" outlineLevel="1" x14ac:dyDescent="0.25">
      <c r="A12" s="62" t="s">
        <v>1241</v>
      </c>
      <c r="B12" s="61" t="s">
        <v>1224</v>
      </c>
      <c r="C12" s="61" t="s">
        <v>1236</v>
      </c>
      <c r="D12" s="61" t="s">
        <v>450</v>
      </c>
      <c r="E12" s="61" t="s">
        <v>442</v>
      </c>
      <c r="F12" s="60">
        <f>F13+F16+F19</f>
        <v>5152050.5999999996</v>
      </c>
      <c r="G12" s="60">
        <v>5152050.5999999996</v>
      </c>
      <c r="H12" s="60">
        <v>4809482.04</v>
      </c>
    </row>
    <row r="13" spans="1:8" ht="54.75" customHeight="1" outlineLevel="2" x14ac:dyDescent="0.25">
      <c r="A13" s="62" t="s">
        <v>1240</v>
      </c>
      <c r="B13" s="61" t="s">
        <v>1224</v>
      </c>
      <c r="C13" s="61" t="s">
        <v>1236</v>
      </c>
      <c r="D13" s="61" t="s">
        <v>1239</v>
      </c>
      <c r="E13" s="61" t="s">
        <v>442</v>
      </c>
      <c r="F13" s="60">
        <f>F14+F15</f>
        <v>4908377.26</v>
      </c>
      <c r="G13" s="60">
        <v>4908377.26</v>
      </c>
      <c r="H13" s="60">
        <v>4809482.04</v>
      </c>
    </row>
    <row r="14" spans="1:8" ht="25.5" outlineLevel="3" x14ac:dyDescent="0.25">
      <c r="A14" s="62" t="s">
        <v>850</v>
      </c>
      <c r="B14" s="61" t="s">
        <v>1224</v>
      </c>
      <c r="C14" s="61" t="s">
        <v>1236</v>
      </c>
      <c r="D14" s="61" t="s">
        <v>1239</v>
      </c>
      <c r="E14" s="61" t="s">
        <v>849</v>
      </c>
      <c r="F14" s="60">
        <f>3884231.15-8018.79</f>
        <v>3876212.36</v>
      </c>
      <c r="G14" s="60">
        <v>3884231.15</v>
      </c>
      <c r="H14" s="60">
        <v>3884231.15</v>
      </c>
    </row>
    <row r="15" spans="1:8" ht="63.75" outlineLevel="3" x14ac:dyDescent="0.25">
      <c r="A15" s="62" t="s">
        <v>848</v>
      </c>
      <c r="B15" s="61" t="s">
        <v>1224</v>
      </c>
      <c r="C15" s="61" t="s">
        <v>1236</v>
      </c>
      <c r="D15" s="61" t="s">
        <v>1239</v>
      </c>
      <c r="E15" s="61" t="s">
        <v>847</v>
      </c>
      <c r="F15" s="60">
        <f>1024146.11+8018.79</f>
        <v>1032164.9</v>
      </c>
      <c r="G15" s="60">
        <v>1024146.11</v>
      </c>
      <c r="H15" s="60">
        <v>925250.89</v>
      </c>
    </row>
    <row r="16" spans="1:8" ht="51" outlineLevel="2" x14ac:dyDescent="0.25">
      <c r="A16" s="62" t="s">
        <v>1238</v>
      </c>
      <c r="B16" s="61" t="s">
        <v>1224</v>
      </c>
      <c r="C16" s="61" t="s">
        <v>1236</v>
      </c>
      <c r="D16" s="61" t="s">
        <v>1237</v>
      </c>
      <c r="E16" s="61" t="s">
        <v>442</v>
      </c>
      <c r="F16" s="60">
        <v>243673.34</v>
      </c>
      <c r="G16" s="60">
        <v>243673.34</v>
      </c>
      <c r="H16" s="60">
        <v>0</v>
      </c>
    </row>
    <row r="17" spans="1:8" ht="38.25" outlineLevel="3" x14ac:dyDescent="0.25">
      <c r="A17" s="62" t="s">
        <v>854</v>
      </c>
      <c r="B17" s="61" t="s">
        <v>1224</v>
      </c>
      <c r="C17" s="61" t="s">
        <v>1236</v>
      </c>
      <c r="D17" s="61" t="s">
        <v>1237</v>
      </c>
      <c r="E17" s="61" t="s">
        <v>851</v>
      </c>
      <c r="F17" s="60">
        <v>93600</v>
      </c>
      <c r="G17" s="60">
        <v>93600</v>
      </c>
      <c r="H17" s="60">
        <v>0</v>
      </c>
    </row>
    <row r="18" spans="1:8" ht="25.5" outlineLevel="3" x14ac:dyDescent="0.25">
      <c r="A18" s="62" t="s">
        <v>461</v>
      </c>
      <c r="B18" s="61" t="s">
        <v>1224</v>
      </c>
      <c r="C18" s="61" t="s">
        <v>1236</v>
      </c>
      <c r="D18" s="61" t="s">
        <v>1237</v>
      </c>
      <c r="E18" s="61" t="s">
        <v>458</v>
      </c>
      <c r="F18" s="60">
        <v>150073.34</v>
      </c>
      <c r="G18" s="60">
        <v>150073.34</v>
      </c>
      <c r="H18" s="60">
        <v>0</v>
      </c>
    </row>
    <row r="19" spans="1:8" ht="76.5" outlineLevel="2" x14ac:dyDescent="0.25">
      <c r="A19" s="62" t="s">
        <v>571</v>
      </c>
      <c r="B19" s="61" t="s">
        <v>1224</v>
      </c>
      <c r="C19" s="61" t="s">
        <v>1236</v>
      </c>
      <c r="D19" s="61" t="s">
        <v>1231</v>
      </c>
      <c r="E19" s="61" t="s">
        <v>442</v>
      </c>
      <c r="F19" s="60">
        <v>0</v>
      </c>
      <c r="G19" s="60">
        <v>0</v>
      </c>
      <c r="H19" s="60">
        <v>0</v>
      </c>
    </row>
    <row r="20" spans="1:8" ht="38.25" outlineLevel="3" x14ac:dyDescent="0.25">
      <c r="A20" s="62" t="s">
        <v>854</v>
      </c>
      <c r="B20" s="61" t="s">
        <v>1224</v>
      </c>
      <c r="C20" s="61" t="s">
        <v>1236</v>
      </c>
      <c r="D20" s="61" t="s">
        <v>1231</v>
      </c>
      <c r="E20" s="61" t="s">
        <v>851</v>
      </c>
      <c r="F20" s="60">
        <v>0</v>
      </c>
      <c r="G20" s="60">
        <v>0</v>
      </c>
      <c r="H20" s="60">
        <v>0</v>
      </c>
    </row>
    <row r="21" spans="1:8" ht="63.75" outlineLevel="1" x14ac:dyDescent="0.25">
      <c r="A21" s="62" t="s">
        <v>1235</v>
      </c>
      <c r="B21" s="61" t="s">
        <v>1224</v>
      </c>
      <c r="C21" s="61" t="s">
        <v>1232</v>
      </c>
      <c r="D21" s="61" t="s">
        <v>450</v>
      </c>
      <c r="E21" s="61" t="s">
        <v>442</v>
      </c>
      <c r="F21" s="60">
        <f>F22+F25+F27</f>
        <v>3041148.7399999998</v>
      </c>
      <c r="G21" s="60">
        <v>3041148.74</v>
      </c>
      <c r="H21" s="60">
        <v>3030689.86</v>
      </c>
    </row>
    <row r="22" spans="1:8" ht="38.25" outlineLevel="2" x14ac:dyDescent="0.25">
      <c r="A22" s="62" t="s">
        <v>858</v>
      </c>
      <c r="B22" s="61" t="s">
        <v>1224</v>
      </c>
      <c r="C22" s="61" t="s">
        <v>1232</v>
      </c>
      <c r="D22" s="61" t="s">
        <v>1234</v>
      </c>
      <c r="E22" s="61" t="s">
        <v>442</v>
      </c>
      <c r="F22" s="60">
        <v>2897102.07</v>
      </c>
      <c r="G22" s="60">
        <v>2897102.07</v>
      </c>
      <c r="H22" s="60">
        <v>2894129.86</v>
      </c>
    </row>
    <row r="23" spans="1:8" ht="25.5" outlineLevel="3" x14ac:dyDescent="0.25">
      <c r="A23" s="62" t="s">
        <v>850</v>
      </c>
      <c r="B23" s="61" t="s">
        <v>1224</v>
      </c>
      <c r="C23" s="61" t="s">
        <v>1232</v>
      </c>
      <c r="D23" s="61" t="s">
        <v>1234</v>
      </c>
      <c r="E23" s="61" t="s">
        <v>849</v>
      </c>
      <c r="F23" s="60">
        <v>2225116.7999999998</v>
      </c>
      <c r="G23" s="60">
        <v>2225116.7999999998</v>
      </c>
      <c r="H23" s="60">
        <v>2225116.7999999998</v>
      </c>
    </row>
    <row r="24" spans="1:8" ht="63.75" outlineLevel="3" x14ac:dyDescent="0.25">
      <c r="A24" s="62" t="s">
        <v>848</v>
      </c>
      <c r="B24" s="61" t="s">
        <v>1224</v>
      </c>
      <c r="C24" s="61" t="s">
        <v>1232</v>
      </c>
      <c r="D24" s="61" t="s">
        <v>1234</v>
      </c>
      <c r="E24" s="61" t="s">
        <v>847</v>
      </c>
      <c r="F24" s="60">
        <v>671985.27</v>
      </c>
      <c r="G24" s="60">
        <v>671985.27</v>
      </c>
      <c r="H24" s="60">
        <v>669013.06000000006</v>
      </c>
    </row>
    <row r="25" spans="1:8" ht="38.25" outlineLevel="2" x14ac:dyDescent="0.25">
      <c r="A25" s="62" t="s">
        <v>844</v>
      </c>
      <c r="B25" s="61" t="s">
        <v>1224</v>
      </c>
      <c r="C25" s="61" t="s">
        <v>1232</v>
      </c>
      <c r="D25" s="61" t="s">
        <v>1233</v>
      </c>
      <c r="E25" s="61" t="s">
        <v>442</v>
      </c>
      <c r="F25" s="60">
        <v>144046.67000000001</v>
      </c>
      <c r="G25" s="60">
        <v>144046.67000000001</v>
      </c>
      <c r="H25" s="60">
        <v>136560</v>
      </c>
    </row>
    <row r="26" spans="1:8" ht="25.5" outlineLevel="3" x14ac:dyDescent="0.25">
      <c r="A26" s="62" t="s">
        <v>461</v>
      </c>
      <c r="B26" s="61" t="s">
        <v>1224</v>
      </c>
      <c r="C26" s="61" t="s">
        <v>1232</v>
      </c>
      <c r="D26" s="61" t="s">
        <v>1233</v>
      </c>
      <c r="E26" s="61" t="s">
        <v>458</v>
      </c>
      <c r="F26" s="60">
        <v>144046.67000000001</v>
      </c>
      <c r="G26" s="60">
        <v>144046.67000000001</v>
      </c>
      <c r="H26" s="60">
        <v>136560</v>
      </c>
    </row>
    <row r="27" spans="1:8" ht="76.5" outlineLevel="2" x14ac:dyDescent="0.25">
      <c r="A27" s="62" t="s">
        <v>571</v>
      </c>
      <c r="B27" s="61" t="s">
        <v>1224</v>
      </c>
      <c r="C27" s="61" t="s">
        <v>1232</v>
      </c>
      <c r="D27" s="61" t="s">
        <v>1231</v>
      </c>
      <c r="E27" s="61" t="s">
        <v>442</v>
      </c>
      <c r="F27" s="60">
        <v>0</v>
      </c>
      <c r="G27" s="60">
        <v>0</v>
      </c>
      <c r="H27" s="60">
        <v>0</v>
      </c>
    </row>
    <row r="28" spans="1:8" ht="38.25" outlineLevel="3" x14ac:dyDescent="0.25">
      <c r="A28" s="62" t="s">
        <v>854</v>
      </c>
      <c r="B28" s="61" t="s">
        <v>1224</v>
      </c>
      <c r="C28" s="61" t="s">
        <v>1232</v>
      </c>
      <c r="D28" s="61" t="s">
        <v>1231</v>
      </c>
      <c r="E28" s="61" t="s">
        <v>851</v>
      </c>
      <c r="F28" s="60">
        <v>0</v>
      </c>
      <c r="G28" s="60">
        <v>0</v>
      </c>
      <c r="H28" s="60">
        <v>0</v>
      </c>
    </row>
    <row r="29" spans="1:8" outlineLevel="1" x14ac:dyDescent="0.25">
      <c r="A29" s="62" t="s">
        <v>1230</v>
      </c>
      <c r="B29" s="61" t="s">
        <v>1224</v>
      </c>
      <c r="C29" s="61" t="s">
        <v>1226</v>
      </c>
      <c r="D29" s="61" t="s">
        <v>450</v>
      </c>
      <c r="E29" s="61" t="s">
        <v>442</v>
      </c>
      <c r="F29" s="60">
        <f>F30+F32</f>
        <v>38548</v>
      </c>
      <c r="G29" s="60">
        <v>38548</v>
      </c>
      <c r="H29" s="60">
        <v>17522</v>
      </c>
    </row>
    <row r="30" spans="1:8" ht="63.75" outlineLevel="2" x14ac:dyDescent="0.25">
      <c r="A30" s="62" t="s">
        <v>1229</v>
      </c>
      <c r="B30" s="61" t="s">
        <v>1224</v>
      </c>
      <c r="C30" s="61" t="s">
        <v>1226</v>
      </c>
      <c r="D30" s="61" t="s">
        <v>1228</v>
      </c>
      <c r="E30" s="61" t="s">
        <v>442</v>
      </c>
      <c r="F30" s="60">
        <v>23128.799999999999</v>
      </c>
      <c r="G30" s="60">
        <v>23128.799999999999</v>
      </c>
      <c r="H30" s="60">
        <v>10513.2</v>
      </c>
    </row>
    <row r="31" spans="1:8" ht="25.5" outlineLevel="3" x14ac:dyDescent="0.25">
      <c r="A31" s="62" t="s">
        <v>461</v>
      </c>
      <c r="B31" s="61" t="s">
        <v>1224</v>
      </c>
      <c r="C31" s="61" t="s">
        <v>1226</v>
      </c>
      <c r="D31" s="61" t="s">
        <v>1228</v>
      </c>
      <c r="E31" s="61" t="s">
        <v>458</v>
      </c>
      <c r="F31" s="60">
        <v>23128.799999999999</v>
      </c>
      <c r="G31" s="60">
        <v>23128.799999999999</v>
      </c>
      <c r="H31" s="60">
        <v>10513.2</v>
      </c>
    </row>
    <row r="32" spans="1:8" ht="63.75" outlineLevel="2" x14ac:dyDescent="0.25">
      <c r="A32" s="62" t="s">
        <v>1227</v>
      </c>
      <c r="B32" s="61" t="s">
        <v>1224</v>
      </c>
      <c r="C32" s="61" t="s">
        <v>1226</v>
      </c>
      <c r="D32" s="61" t="s">
        <v>1225</v>
      </c>
      <c r="E32" s="61" t="s">
        <v>442</v>
      </c>
      <c r="F32" s="60">
        <v>15419.2</v>
      </c>
      <c r="G32" s="60">
        <v>15419.2</v>
      </c>
      <c r="H32" s="60">
        <v>7008.8</v>
      </c>
    </row>
    <row r="33" spans="1:9" ht="17.25" customHeight="1" outlineLevel="3" x14ac:dyDescent="0.25">
      <c r="A33" s="62" t="s">
        <v>461</v>
      </c>
      <c r="B33" s="61" t="s">
        <v>1224</v>
      </c>
      <c r="C33" s="61" t="s">
        <v>1226</v>
      </c>
      <c r="D33" s="61" t="s">
        <v>1225</v>
      </c>
      <c r="E33" s="61" t="s">
        <v>458</v>
      </c>
      <c r="F33" s="60">
        <v>15419.2</v>
      </c>
      <c r="G33" s="60">
        <v>15419.2</v>
      </c>
      <c r="H33" s="60">
        <v>7008.8</v>
      </c>
    </row>
    <row r="34" spans="1:9" outlineLevel="1" x14ac:dyDescent="0.25">
      <c r="A34" s="62" t="s">
        <v>925</v>
      </c>
      <c r="B34" s="61" t="s">
        <v>1224</v>
      </c>
      <c r="C34" s="61" t="s">
        <v>922</v>
      </c>
      <c r="D34" s="61" t="s">
        <v>450</v>
      </c>
      <c r="E34" s="61" t="s">
        <v>442</v>
      </c>
      <c r="F34" s="60">
        <f>F35</f>
        <v>518897.16</v>
      </c>
      <c r="G34" s="60">
        <v>518897.16</v>
      </c>
      <c r="H34" s="60">
        <v>518897.16</v>
      </c>
    </row>
    <row r="35" spans="1:9" ht="25.5" outlineLevel="2" x14ac:dyDescent="0.25">
      <c r="A35" s="62" t="s">
        <v>924</v>
      </c>
      <c r="B35" s="61" t="s">
        <v>1224</v>
      </c>
      <c r="C35" s="61" t="s">
        <v>922</v>
      </c>
      <c r="D35" s="61" t="s">
        <v>1223</v>
      </c>
      <c r="E35" s="61" t="s">
        <v>442</v>
      </c>
      <c r="F35" s="60">
        <v>518897.16</v>
      </c>
      <c r="G35" s="60">
        <v>518897.16</v>
      </c>
      <c r="H35" s="60">
        <v>518897.16</v>
      </c>
    </row>
    <row r="36" spans="1:9" ht="25.5" outlineLevel="3" x14ac:dyDescent="0.25">
      <c r="A36" s="62" t="s">
        <v>923</v>
      </c>
      <c r="B36" s="61" t="s">
        <v>1224</v>
      </c>
      <c r="C36" s="61" t="s">
        <v>922</v>
      </c>
      <c r="D36" s="61" t="s">
        <v>1223</v>
      </c>
      <c r="E36" s="61" t="s">
        <v>920</v>
      </c>
      <c r="F36" s="60">
        <v>518897.16</v>
      </c>
      <c r="G36" s="60">
        <v>518897.16</v>
      </c>
      <c r="H36" s="60">
        <v>518897.16</v>
      </c>
    </row>
    <row r="37" spans="1:9" ht="51" x14ac:dyDescent="0.25">
      <c r="A37" s="65" t="s">
        <v>1222</v>
      </c>
      <c r="B37" s="64" t="s">
        <v>884</v>
      </c>
      <c r="C37" s="64" t="s">
        <v>546</v>
      </c>
      <c r="D37" s="64" t="s">
        <v>450</v>
      </c>
      <c r="E37" s="64" t="s">
        <v>442</v>
      </c>
      <c r="F37" s="63">
        <f>F38+F58+F61+F64+F67+F168+F175+F197+F207+F211+F220+F224+F253+F276+F281+F373+F411+F414+F430+F433+F456+F465+F484+F487+F494+F511+F524</f>
        <v>1818750474.4500005</v>
      </c>
      <c r="G37" s="63">
        <v>1815704820.28</v>
      </c>
      <c r="H37" s="63">
        <v>1628581296.6300001</v>
      </c>
      <c r="I37" s="66"/>
    </row>
    <row r="38" spans="1:9" ht="75.75" customHeight="1" outlineLevel="1" x14ac:dyDescent="0.25">
      <c r="A38" s="62" t="s">
        <v>1221</v>
      </c>
      <c r="B38" s="61" t="s">
        <v>884</v>
      </c>
      <c r="C38" s="61" t="s">
        <v>1214</v>
      </c>
      <c r="D38" s="61" t="s">
        <v>450</v>
      </c>
      <c r="E38" s="61" t="s">
        <v>442</v>
      </c>
      <c r="F38" s="60">
        <f>F39+F42+F45+F48+F52+F55</f>
        <v>95733788.280000001</v>
      </c>
      <c r="G38" s="60">
        <v>95733788.280000001</v>
      </c>
      <c r="H38" s="60">
        <v>94875563.310000002</v>
      </c>
    </row>
    <row r="39" spans="1:9" ht="48" customHeight="1" outlineLevel="2" x14ac:dyDescent="0.25">
      <c r="A39" s="62" t="s">
        <v>1220</v>
      </c>
      <c r="B39" s="61" t="s">
        <v>884</v>
      </c>
      <c r="C39" s="61" t="s">
        <v>1214</v>
      </c>
      <c r="D39" s="61" t="s">
        <v>1219</v>
      </c>
      <c r="E39" s="61" t="s">
        <v>442</v>
      </c>
      <c r="F39" s="60">
        <f>F40+F41</f>
        <v>4484124.6000000006</v>
      </c>
      <c r="G39" s="60">
        <v>4484124.5999999996</v>
      </c>
      <c r="H39" s="60">
        <v>4484124.5999999996</v>
      </c>
    </row>
    <row r="40" spans="1:9" ht="25.5" outlineLevel="3" x14ac:dyDescent="0.25">
      <c r="A40" s="62" t="s">
        <v>850</v>
      </c>
      <c r="B40" s="61" t="s">
        <v>884</v>
      </c>
      <c r="C40" s="61" t="s">
        <v>1214</v>
      </c>
      <c r="D40" s="61" t="s">
        <v>1219</v>
      </c>
      <c r="E40" s="61" t="s">
        <v>849</v>
      </c>
      <c r="F40" s="60">
        <f>3703188.24-99684.28</f>
        <v>3603503.9600000004</v>
      </c>
      <c r="G40" s="60">
        <v>3703188.24</v>
      </c>
      <c r="H40" s="60">
        <v>3703188.24</v>
      </c>
    </row>
    <row r="41" spans="1:9" ht="63.75" outlineLevel="3" x14ac:dyDescent="0.25">
      <c r="A41" s="62" t="s">
        <v>848</v>
      </c>
      <c r="B41" s="61" t="s">
        <v>884</v>
      </c>
      <c r="C41" s="61" t="s">
        <v>1214</v>
      </c>
      <c r="D41" s="61" t="s">
        <v>1219</v>
      </c>
      <c r="E41" s="61" t="s">
        <v>847</v>
      </c>
      <c r="F41" s="60">
        <f>780936.36+99684.28</f>
        <v>880620.64</v>
      </c>
      <c r="G41" s="60">
        <v>780936.36</v>
      </c>
      <c r="H41" s="60">
        <v>780936.36</v>
      </c>
    </row>
    <row r="42" spans="1:9" ht="38.25" outlineLevel="2" x14ac:dyDescent="0.25">
      <c r="A42" s="62" t="s">
        <v>1218</v>
      </c>
      <c r="B42" s="61" t="s">
        <v>884</v>
      </c>
      <c r="C42" s="61" t="s">
        <v>1214</v>
      </c>
      <c r="D42" s="61" t="s">
        <v>1217</v>
      </c>
      <c r="E42" s="61" t="s">
        <v>442</v>
      </c>
      <c r="F42" s="60">
        <v>680540</v>
      </c>
      <c r="G42" s="60">
        <v>680540</v>
      </c>
      <c r="H42" s="60">
        <v>308871</v>
      </c>
    </row>
    <row r="43" spans="1:9" ht="38.25" outlineLevel="3" x14ac:dyDescent="0.25">
      <c r="A43" s="62" t="s">
        <v>854</v>
      </c>
      <c r="B43" s="61" t="s">
        <v>884</v>
      </c>
      <c r="C43" s="61" t="s">
        <v>1214</v>
      </c>
      <c r="D43" s="61" t="s">
        <v>1217</v>
      </c>
      <c r="E43" s="61" t="s">
        <v>851</v>
      </c>
      <c r="F43" s="60">
        <v>192700</v>
      </c>
      <c r="G43" s="60">
        <v>192700</v>
      </c>
      <c r="H43" s="60">
        <v>157180</v>
      </c>
    </row>
    <row r="44" spans="1:9" ht="25.5" outlineLevel="3" x14ac:dyDescent="0.25">
      <c r="A44" s="62" t="s">
        <v>461</v>
      </c>
      <c r="B44" s="61" t="s">
        <v>884</v>
      </c>
      <c r="C44" s="61" t="s">
        <v>1214</v>
      </c>
      <c r="D44" s="61" t="s">
        <v>1217</v>
      </c>
      <c r="E44" s="61" t="s">
        <v>458</v>
      </c>
      <c r="F44" s="60">
        <v>487840</v>
      </c>
      <c r="G44" s="60">
        <v>487840</v>
      </c>
      <c r="H44" s="60">
        <v>151691</v>
      </c>
    </row>
    <row r="45" spans="1:9" ht="38.25" outlineLevel="2" x14ac:dyDescent="0.25">
      <c r="A45" s="62" t="s">
        <v>858</v>
      </c>
      <c r="B45" s="61" t="s">
        <v>884</v>
      </c>
      <c r="C45" s="61" t="s">
        <v>1214</v>
      </c>
      <c r="D45" s="61" t="s">
        <v>1216</v>
      </c>
      <c r="E45" s="61" t="s">
        <v>442</v>
      </c>
      <c r="F45" s="60">
        <v>83686612.790000007</v>
      </c>
      <c r="G45" s="60">
        <v>83686612.790000007</v>
      </c>
      <c r="H45" s="60">
        <v>83686612.790000007</v>
      </c>
    </row>
    <row r="46" spans="1:9" ht="25.5" outlineLevel="3" x14ac:dyDescent="0.25">
      <c r="A46" s="62" t="s">
        <v>850</v>
      </c>
      <c r="B46" s="61" t="s">
        <v>884</v>
      </c>
      <c r="C46" s="61" t="s">
        <v>1214</v>
      </c>
      <c r="D46" s="61" t="s">
        <v>1216</v>
      </c>
      <c r="E46" s="61" t="s">
        <v>849</v>
      </c>
      <c r="F46" s="60">
        <v>65465908.439999998</v>
      </c>
      <c r="G46" s="60">
        <v>65465908.439999998</v>
      </c>
      <c r="H46" s="60">
        <v>65465908.439999998</v>
      </c>
    </row>
    <row r="47" spans="1:9" ht="63.75" outlineLevel="3" x14ac:dyDescent="0.25">
      <c r="A47" s="62" t="s">
        <v>848</v>
      </c>
      <c r="B47" s="61" t="s">
        <v>884</v>
      </c>
      <c r="C47" s="61" t="s">
        <v>1214</v>
      </c>
      <c r="D47" s="61" t="s">
        <v>1216</v>
      </c>
      <c r="E47" s="61" t="s">
        <v>847</v>
      </c>
      <c r="F47" s="60">
        <v>18220704.350000001</v>
      </c>
      <c r="G47" s="60">
        <v>18220704.350000001</v>
      </c>
      <c r="H47" s="60">
        <v>18220704.350000001</v>
      </c>
    </row>
    <row r="48" spans="1:9" ht="38.25" outlineLevel="2" x14ac:dyDescent="0.25">
      <c r="A48" s="62" t="s">
        <v>844</v>
      </c>
      <c r="B48" s="61" t="s">
        <v>884</v>
      </c>
      <c r="C48" s="61" t="s">
        <v>1214</v>
      </c>
      <c r="D48" s="61" t="s">
        <v>965</v>
      </c>
      <c r="E48" s="61" t="s">
        <v>442</v>
      </c>
      <c r="F48" s="60">
        <v>4762399.8499999996</v>
      </c>
      <c r="G48" s="60">
        <v>4762399.8499999996</v>
      </c>
      <c r="H48" s="60">
        <v>4282133.74</v>
      </c>
    </row>
    <row r="49" spans="1:8" ht="38.25" outlineLevel="3" x14ac:dyDescent="0.25">
      <c r="A49" s="62" t="s">
        <v>854</v>
      </c>
      <c r="B49" s="61" t="s">
        <v>884</v>
      </c>
      <c r="C49" s="61" t="s">
        <v>1214</v>
      </c>
      <c r="D49" s="61" t="s">
        <v>965</v>
      </c>
      <c r="E49" s="61" t="s">
        <v>851</v>
      </c>
      <c r="F49" s="60">
        <v>802044</v>
      </c>
      <c r="G49" s="60">
        <v>802044</v>
      </c>
      <c r="H49" s="60">
        <v>614641.80000000005</v>
      </c>
    </row>
    <row r="50" spans="1:8" ht="25.5" outlineLevel="3" x14ac:dyDescent="0.25">
      <c r="A50" s="62" t="s">
        <v>461</v>
      </c>
      <c r="B50" s="61" t="s">
        <v>884</v>
      </c>
      <c r="C50" s="61" t="s">
        <v>1214</v>
      </c>
      <c r="D50" s="61" t="s">
        <v>965</v>
      </c>
      <c r="E50" s="61" t="s">
        <v>458</v>
      </c>
      <c r="F50" s="60">
        <v>3855585.14</v>
      </c>
      <c r="G50" s="60">
        <v>3855585.14</v>
      </c>
      <c r="H50" s="60">
        <v>3570789.39</v>
      </c>
    </row>
    <row r="51" spans="1:8" outlineLevel="3" x14ac:dyDescent="0.25">
      <c r="A51" s="62" t="s">
        <v>475</v>
      </c>
      <c r="B51" s="61" t="s">
        <v>884</v>
      </c>
      <c r="C51" s="61" t="s">
        <v>1214</v>
      </c>
      <c r="D51" s="61" t="s">
        <v>965</v>
      </c>
      <c r="E51" s="61" t="s">
        <v>474</v>
      </c>
      <c r="F51" s="60">
        <v>104770.71</v>
      </c>
      <c r="G51" s="60">
        <v>104770.71</v>
      </c>
      <c r="H51" s="60">
        <v>96702.55</v>
      </c>
    </row>
    <row r="52" spans="1:8" ht="114.75" outlineLevel="2" x14ac:dyDescent="0.25">
      <c r="A52" s="62" t="s">
        <v>856</v>
      </c>
      <c r="B52" s="61" t="s">
        <v>884</v>
      </c>
      <c r="C52" s="61" t="s">
        <v>1214</v>
      </c>
      <c r="D52" s="61" t="s">
        <v>1215</v>
      </c>
      <c r="E52" s="61" t="s">
        <v>442</v>
      </c>
      <c r="F52" s="60">
        <v>967966.12</v>
      </c>
      <c r="G52" s="60">
        <v>967966.12</v>
      </c>
      <c r="H52" s="60">
        <v>967966.12</v>
      </c>
    </row>
    <row r="53" spans="1:8" ht="25.5" outlineLevel="3" x14ac:dyDescent="0.25">
      <c r="A53" s="62" t="s">
        <v>850</v>
      </c>
      <c r="B53" s="61" t="s">
        <v>884</v>
      </c>
      <c r="C53" s="61" t="s">
        <v>1214</v>
      </c>
      <c r="D53" s="61" t="s">
        <v>1215</v>
      </c>
      <c r="E53" s="61" t="s">
        <v>849</v>
      </c>
      <c r="F53" s="60">
        <v>743445.56</v>
      </c>
      <c r="G53" s="60">
        <v>743445.56</v>
      </c>
      <c r="H53" s="60">
        <v>743445.56</v>
      </c>
    </row>
    <row r="54" spans="1:8" ht="63.75" outlineLevel="3" x14ac:dyDescent="0.25">
      <c r="A54" s="62" t="s">
        <v>848</v>
      </c>
      <c r="B54" s="61" t="s">
        <v>884</v>
      </c>
      <c r="C54" s="61" t="s">
        <v>1214</v>
      </c>
      <c r="D54" s="61" t="s">
        <v>1215</v>
      </c>
      <c r="E54" s="61" t="s">
        <v>847</v>
      </c>
      <c r="F54" s="60">
        <v>224520.56</v>
      </c>
      <c r="G54" s="60">
        <v>224520.56</v>
      </c>
      <c r="H54" s="60">
        <v>224520.56</v>
      </c>
    </row>
    <row r="55" spans="1:8" ht="76.5" outlineLevel="2" x14ac:dyDescent="0.25">
      <c r="A55" s="62" t="s">
        <v>571</v>
      </c>
      <c r="B55" s="61" t="s">
        <v>884</v>
      </c>
      <c r="C55" s="61" t="s">
        <v>1214</v>
      </c>
      <c r="D55" s="61" t="s">
        <v>1213</v>
      </c>
      <c r="E55" s="61" t="s">
        <v>442</v>
      </c>
      <c r="F55" s="60">
        <v>1152144.92</v>
      </c>
      <c r="G55" s="60">
        <v>1152144.92</v>
      </c>
      <c r="H55" s="60">
        <v>1145855.06</v>
      </c>
    </row>
    <row r="56" spans="1:8" ht="38.25" outlineLevel="3" x14ac:dyDescent="0.25">
      <c r="A56" s="62" t="s">
        <v>854</v>
      </c>
      <c r="B56" s="61" t="s">
        <v>884</v>
      </c>
      <c r="C56" s="61" t="s">
        <v>1214</v>
      </c>
      <c r="D56" s="61" t="s">
        <v>1213</v>
      </c>
      <c r="E56" s="61" t="s">
        <v>851</v>
      </c>
      <c r="F56" s="60">
        <v>1084097.92</v>
      </c>
      <c r="G56" s="60">
        <v>1084097.92</v>
      </c>
      <c r="H56" s="60">
        <v>1083568.51</v>
      </c>
    </row>
    <row r="57" spans="1:8" ht="63.75" outlineLevel="3" x14ac:dyDescent="0.25">
      <c r="A57" s="62" t="s">
        <v>848</v>
      </c>
      <c r="B57" s="61" t="s">
        <v>884</v>
      </c>
      <c r="C57" s="61" t="s">
        <v>1214</v>
      </c>
      <c r="D57" s="61" t="s">
        <v>1213</v>
      </c>
      <c r="E57" s="61" t="s">
        <v>847</v>
      </c>
      <c r="F57" s="60">
        <v>68047</v>
      </c>
      <c r="G57" s="60">
        <v>68047</v>
      </c>
      <c r="H57" s="60">
        <v>62286.55</v>
      </c>
    </row>
    <row r="58" spans="1:8" outlineLevel="1" x14ac:dyDescent="0.25">
      <c r="A58" s="62" t="s">
        <v>1212</v>
      </c>
      <c r="B58" s="61" t="s">
        <v>884</v>
      </c>
      <c r="C58" s="61" t="s">
        <v>1210</v>
      </c>
      <c r="D58" s="61" t="s">
        <v>450</v>
      </c>
      <c r="E58" s="61" t="s">
        <v>442</v>
      </c>
      <c r="F58" s="60">
        <f>F59</f>
        <v>4747.76</v>
      </c>
      <c r="G58" s="60">
        <v>4747.76</v>
      </c>
      <c r="H58" s="60">
        <v>0</v>
      </c>
    </row>
    <row r="59" spans="1:8" ht="63.75" outlineLevel="2" x14ac:dyDescent="0.25">
      <c r="A59" s="62" t="s">
        <v>1211</v>
      </c>
      <c r="B59" s="61" t="s">
        <v>884</v>
      </c>
      <c r="C59" s="61" t="s">
        <v>1210</v>
      </c>
      <c r="D59" s="61" t="s">
        <v>1209</v>
      </c>
      <c r="E59" s="61" t="s">
        <v>442</v>
      </c>
      <c r="F59" s="60">
        <v>4747.76</v>
      </c>
      <c r="G59" s="60">
        <v>4747.76</v>
      </c>
      <c r="H59" s="60">
        <v>0</v>
      </c>
    </row>
    <row r="60" spans="1:8" ht="25.5" outlineLevel="3" x14ac:dyDescent="0.25">
      <c r="A60" s="62" t="s">
        <v>461</v>
      </c>
      <c r="B60" s="61" t="s">
        <v>884</v>
      </c>
      <c r="C60" s="61" t="s">
        <v>1210</v>
      </c>
      <c r="D60" s="61" t="s">
        <v>1209</v>
      </c>
      <c r="E60" s="61" t="s">
        <v>458</v>
      </c>
      <c r="F60" s="60">
        <v>4747.76</v>
      </c>
      <c r="G60" s="60">
        <v>4747.76</v>
      </c>
      <c r="H60" s="60">
        <v>0</v>
      </c>
    </row>
    <row r="61" spans="1:8" ht="25.5" outlineLevel="1" x14ac:dyDescent="0.25">
      <c r="A61" s="62" t="s">
        <v>1208</v>
      </c>
      <c r="B61" s="61" t="s">
        <v>884</v>
      </c>
      <c r="C61" s="61" t="s">
        <v>1206</v>
      </c>
      <c r="D61" s="61" t="s">
        <v>450</v>
      </c>
      <c r="E61" s="61" t="s">
        <v>442</v>
      </c>
      <c r="F61" s="60">
        <f>F62</f>
        <v>527551.04</v>
      </c>
      <c r="G61" s="60">
        <v>527551.04</v>
      </c>
      <c r="H61" s="60">
        <v>527551.04</v>
      </c>
    </row>
    <row r="62" spans="1:8" ht="63.75" outlineLevel="2" x14ac:dyDescent="0.25">
      <c r="A62" s="62" t="s">
        <v>1207</v>
      </c>
      <c r="B62" s="61" t="s">
        <v>884</v>
      </c>
      <c r="C62" s="61" t="s">
        <v>1206</v>
      </c>
      <c r="D62" s="61" t="s">
        <v>1205</v>
      </c>
      <c r="E62" s="61" t="s">
        <v>442</v>
      </c>
      <c r="F62" s="60">
        <v>527551.04</v>
      </c>
      <c r="G62" s="60">
        <v>527551.04</v>
      </c>
      <c r="H62" s="60">
        <v>527551.04</v>
      </c>
    </row>
    <row r="63" spans="1:8" ht="25.5" outlineLevel="3" x14ac:dyDescent="0.25">
      <c r="A63" s="62" t="s">
        <v>461</v>
      </c>
      <c r="B63" s="61" t="s">
        <v>884</v>
      </c>
      <c r="C63" s="61" t="s">
        <v>1206</v>
      </c>
      <c r="D63" s="61" t="s">
        <v>1205</v>
      </c>
      <c r="E63" s="61" t="s">
        <v>458</v>
      </c>
      <c r="F63" s="60">
        <v>527551.04</v>
      </c>
      <c r="G63" s="60">
        <v>527551.04</v>
      </c>
      <c r="H63" s="60">
        <v>527551.04</v>
      </c>
    </row>
    <row r="64" spans="1:8" outlineLevel="1" x14ac:dyDescent="0.25">
      <c r="A64" s="62" t="s">
        <v>1204</v>
      </c>
      <c r="B64" s="61" t="s">
        <v>884</v>
      </c>
      <c r="C64" s="61" t="s">
        <v>1202</v>
      </c>
      <c r="D64" s="61" t="s">
        <v>450</v>
      </c>
      <c r="E64" s="61" t="s">
        <v>442</v>
      </c>
      <c r="F64" s="60">
        <f>F65</f>
        <v>2000000</v>
      </c>
      <c r="G64" s="60">
        <v>2000000</v>
      </c>
      <c r="H64" s="60">
        <v>0</v>
      </c>
    </row>
    <row r="65" spans="1:8" ht="51" outlineLevel="2" x14ac:dyDescent="0.25">
      <c r="A65" s="62" t="s">
        <v>1203</v>
      </c>
      <c r="B65" s="61" t="s">
        <v>884</v>
      </c>
      <c r="C65" s="61" t="s">
        <v>1202</v>
      </c>
      <c r="D65" s="61" t="s">
        <v>1201</v>
      </c>
      <c r="E65" s="61" t="s">
        <v>442</v>
      </c>
      <c r="F65" s="60">
        <v>2000000</v>
      </c>
      <c r="G65" s="60">
        <v>2000000</v>
      </c>
      <c r="H65" s="60">
        <v>0</v>
      </c>
    </row>
    <row r="66" spans="1:8" outlineLevel="3" x14ac:dyDescent="0.25">
      <c r="A66" s="62" t="s">
        <v>874</v>
      </c>
      <c r="B66" s="61" t="s">
        <v>884</v>
      </c>
      <c r="C66" s="61" t="s">
        <v>1202</v>
      </c>
      <c r="D66" s="61" t="s">
        <v>1201</v>
      </c>
      <c r="E66" s="61" t="s">
        <v>872</v>
      </c>
      <c r="F66" s="60">
        <v>2000000</v>
      </c>
      <c r="G66" s="60">
        <v>2000000</v>
      </c>
      <c r="H66" s="60">
        <v>0</v>
      </c>
    </row>
    <row r="67" spans="1:8" outlineLevel="1" x14ac:dyDescent="0.25">
      <c r="A67" s="62" t="s">
        <v>545</v>
      </c>
      <c r="B67" s="61" t="s">
        <v>884</v>
      </c>
      <c r="C67" s="61" t="s">
        <v>509</v>
      </c>
      <c r="D67" s="61" t="s">
        <v>450</v>
      </c>
      <c r="E67" s="61" t="s">
        <v>442</v>
      </c>
      <c r="F67" s="60">
        <f>F68+F71+F74+F80+F85+F87+F92+F97+F102+F104+F107+F114+F116+F119+F124+F127+F133+F140+F142+F146+F149+F151+F153+F155+F158+F163</f>
        <v>446567801.79999995</v>
      </c>
      <c r="G67" s="60">
        <v>451784601.80000001</v>
      </c>
      <c r="H67" s="60">
        <v>432013338.94</v>
      </c>
    </row>
    <row r="68" spans="1:8" ht="114.75" outlineLevel="2" x14ac:dyDescent="0.25">
      <c r="A68" s="62" t="s">
        <v>1200</v>
      </c>
      <c r="B68" s="61" t="s">
        <v>884</v>
      </c>
      <c r="C68" s="61" t="s">
        <v>509</v>
      </c>
      <c r="D68" s="61" t="s">
        <v>1199</v>
      </c>
      <c r="E68" s="61" t="s">
        <v>442</v>
      </c>
      <c r="F68" s="60">
        <v>47085</v>
      </c>
      <c r="G68" s="60">
        <v>47085</v>
      </c>
      <c r="H68" s="60">
        <v>47085</v>
      </c>
    </row>
    <row r="69" spans="1:8" ht="25.5" outlineLevel="3" x14ac:dyDescent="0.25">
      <c r="A69" s="62" t="s">
        <v>850</v>
      </c>
      <c r="B69" s="61" t="s">
        <v>884</v>
      </c>
      <c r="C69" s="61" t="s">
        <v>509</v>
      </c>
      <c r="D69" s="61" t="s">
        <v>1199</v>
      </c>
      <c r="E69" s="61" t="s">
        <v>849</v>
      </c>
      <c r="F69" s="60">
        <v>36164</v>
      </c>
      <c r="G69" s="60">
        <v>36164</v>
      </c>
      <c r="H69" s="60">
        <v>36164</v>
      </c>
    </row>
    <row r="70" spans="1:8" ht="63.75" outlineLevel="3" x14ac:dyDescent="0.25">
      <c r="A70" s="62" t="s">
        <v>848</v>
      </c>
      <c r="B70" s="61" t="s">
        <v>884</v>
      </c>
      <c r="C70" s="61" t="s">
        <v>509</v>
      </c>
      <c r="D70" s="61" t="s">
        <v>1199</v>
      </c>
      <c r="E70" s="61" t="s">
        <v>847</v>
      </c>
      <c r="F70" s="60">
        <v>10921</v>
      </c>
      <c r="G70" s="60">
        <v>10921</v>
      </c>
      <c r="H70" s="60">
        <v>10921</v>
      </c>
    </row>
    <row r="71" spans="1:8" ht="102" outlineLevel="2" x14ac:dyDescent="0.25">
      <c r="A71" s="62" t="s">
        <v>907</v>
      </c>
      <c r="B71" s="61" t="s">
        <v>884</v>
      </c>
      <c r="C71" s="61" t="s">
        <v>509</v>
      </c>
      <c r="D71" s="61" t="s">
        <v>1198</v>
      </c>
      <c r="E71" s="61" t="s">
        <v>442</v>
      </c>
      <c r="F71" s="60">
        <v>43635.96</v>
      </c>
      <c r="G71" s="60">
        <v>43635.96</v>
      </c>
      <c r="H71" s="60">
        <v>37746.410000000003</v>
      </c>
    </row>
    <row r="72" spans="1:8" ht="25.5" outlineLevel="3" x14ac:dyDescent="0.25">
      <c r="A72" s="62" t="s">
        <v>850</v>
      </c>
      <c r="B72" s="61" t="s">
        <v>884</v>
      </c>
      <c r="C72" s="61" t="s">
        <v>509</v>
      </c>
      <c r="D72" s="61" t="s">
        <v>1198</v>
      </c>
      <c r="E72" s="61" t="s">
        <v>849</v>
      </c>
      <c r="F72" s="60">
        <v>33514.559999999998</v>
      </c>
      <c r="G72" s="60">
        <v>33514.559999999998</v>
      </c>
      <c r="H72" s="60">
        <v>28991.09</v>
      </c>
    </row>
    <row r="73" spans="1:8" ht="63.75" outlineLevel="3" x14ac:dyDescent="0.25">
      <c r="A73" s="62" t="s">
        <v>848</v>
      </c>
      <c r="B73" s="61" t="s">
        <v>884</v>
      </c>
      <c r="C73" s="61" t="s">
        <v>509</v>
      </c>
      <c r="D73" s="61" t="s">
        <v>1198</v>
      </c>
      <c r="E73" s="61" t="s">
        <v>847</v>
      </c>
      <c r="F73" s="60">
        <v>10121.4</v>
      </c>
      <c r="G73" s="60">
        <v>10121.4</v>
      </c>
      <c r="H73" s="60">
        <v>8755.32</v>
      </c>
    </row>
    <row r="74" spans="1:8" ht="127.5" outlineLevel="2" x14ac:dyDescent="0.25">
      <c r="A74" s="62" t="s">
        <v>962</v>
      </c>
      <c r="B74" s="61" t="s">
        <v>884</v>
      </c>
      <c r="C74" s="61" t="s">
        <v>509</v>
      </c>
      <c r="D74" s="61" t="s">
        <v>961</v>
      </c>
      <c r="E74" s="61" t="s">
        <v>442</v>
      </c>
      <c r="F74" s="60">
        <v>4520383</v>
      </c>
      <c r="G74" s="60">
        <v>4520383</v>
      </c>
      <c r="H74" s="60">
        <v>4002460.84</v>
      </c>
    </row>
    <row r="75" spans="1:8" ht="25.5" outlineLevel="3" x14ac:dyDescent="0.25">
      <c r="A75" s="62" t="s">
        <v>850</v>
      </c>
      <c r="B75" s="61" t="s">
        <v>884</v>
      </c>
      <c r="C75" s="61" t="s">
        <v>509</v>
      </c>
      <c r="D75" s="61" t="s">
        <v>961</v>
      </c>
      <c r="E75" s="61" t="s">
        <v>849</v>
      </c>
      <c r="F75" s="60">
        <v>3086024.3</v>
      </c>
      <c r="G75" s="60">
        <v>3086024.3</v>
      </c>
      <c r="H75" s="60">
        <v>2759114.49</v>
      </c>
    </row>
    <row r="76" spans="1:8" ht="38.25" outlineLevel="3" x14ac:dyDescent="0.25">
      <c r="A76" s="62" t="s">
        <v>854</v>
      </c>
      <c r="B76" s="61" t="s">
        <v>884</v>
      </c>
      <c r="C76" s="61" t="s">
        <v>509</v>
      </c>
      <c r="D76" s="61" t="s">
        <v>961</v>
      </c>
      <c r="E76" s="61" t="s">
        <v>851</v>
      </c>
      <c r="F76" s="60">
        <v>34187.06</v>
      </c>
      <c r="G76" s="60">
        <v>34187.06</v>
      </c>
      <c r="H76" s="60">
        <v>34187.06</v>
      </c>
    </row>
    <row r="77" spans="1:8" ht="63.75" outlineLevel="3" x14ac:dyDescent="0.25">
      <c r="A77" s="62" t="s">
        <v>848</v>
      </c>
      <c r="B77" s="61" t="s">
        <v>884</v>
      </c>
      <c r="C77" s="61" t="s">
        <v>509</v>
      </c>
      <c r="D77" s="61" t="s">
        <v>961</v>
      </c>
      <c r="E77" s="61" t="s">
        <v>847</v>
      </c>
      <c r="F77" s="60">
        <v>931979.34</v>
      </c>
      <c r="G77" s="60">
        <v>931979.34</v>
      </c>
      <c r="H77" s="60">
        <v>786320.2</v>
      </c>
    </row>
    <row r="78" spans="1:8" ht="25.5" outlineLevel="3" x14ac:dyDescent="0.25">
      <c r="A78" s="62" t="s">
        <v>461</v>
      </c>
      <c r="B78" s="61" t="s">
        <v>884</v>
      </c>
      <c r="C78" s="61" t="s">
        <v>509</v>
      </c>
      <c r="D78" s="61" t="s">
        <v>961</v>
      </c>
      <c r="E78" s="61" t="s">
        <v>458</v>
      </c>
      <c r="F78" s="60">
        <v>390609.59</v>
      </c>
      <c r="G78" s="60">
        <v>390609.59</v>
      </c>
      <c r="H78" s="60">
        <v>354923.29</v>
      </c>
    </row>
    <row r="79" spans="1:8" outlineLevel="3" x14ac:dyDescent="0.25">
      <c r="A79" s="62" t="s">
        <v>475</v>
      </c>
      <c r="B79" s="61" t="s">
        <v>884</v>
      </c>
      <c r="C79" s="61" t="s">
        <v>509</v>
      </c>
      <c r="D79" s="61" t="s">
        <v>961</v>
      </c>
      <c r="E79" s="61" t="s">
        <v>474</v>
      </c>
      <c r="F79" s="60">
        <v>77582.710000000006</v>
      </c>
      <c r="G79" s="60">
        <v>77582.710000000006</v>
      </c>
      <c r="H79" s="60">
        <v>67915.8</v>
      </c>
    </row>
    <row r="80" spans="1:8" ht="127.5" outlineLevel="2" x14ac:dyDescent="0.25">
      <c r="A80" s="62" t="s">
        <v>960</v>
      </c>
      <c r="B80" s="61" t="s">
        <v>884</v>
      </c>
      <c r="C80" s="61" t="s">
        <v>509</v>
      </c>
      <c r="D80" s="61" t="s">
        <v>959</v>
      </c>
      <c r="E80" s="61" t="s">
        <v>442</v>
      </c>
      <c r="F80" s="60">
        <f>F81+F82+F83+F84</f>
        <v>1917230.0000000002</v>
      </c>
      <c r="G80" s="60">
        <v>1917230</v>
      </c>
      <c r="H80" s="60">
        <v>1739225.99</v>
      </c>
    </row>
    <row r="81" spans="1:8" ht="25.5" outlineLevel="3" x14ac:dyDescent="0.25">
      <c r="A81" s="62" t="s">
        <v>850</v>
      </c>
      <c r="B81" s="61" t="s">
        <v>884</v>
      </c>
      <c r="C81" s="61" t="s">
        <v>509</v>
      </c>
      <c r="D81" s="61" t="s">
        <v>959</v>
      </c>
      <c r="E81" s="61" t="s">
        <v>849</v>
      </c>
      <c r="F81" s="60">
        <f>1111757.41-24656.15</f>
        <v>1087101.26</v>
      </c>
      <c r="G81" s="60">
        <v>1111757.4099999999</v>
      </c>
      <c r="H81" s="60">
        <v>1109941.1200000001</v>
      </c>
    </row>
    <row r="82" spans="1:8" ht="63.75" outlineLevel="3" x14ac:dyDescent="0.25">
      <c r="A82" s="62" t="s">
        <v>848</v>
      </c>
      <c r="B82" s="61" t="s">
        <v>884</v>
      </c>
      <c r="C82" s="61" t="s">
        <v>509</v>
      </c>
      <c r="D82" s="61" t="s">
        <v>959</v>
      </c>
      <c r="E82" s="61" t="s">
        <v>847</v>
      </c>
      <c r="F82" s="60">
        <f>335750.74-7446.16</f>
        <v>328304.58</v>
      </c>
      <c r="G82" s="60">
        <v>335750.74</v>
      </c>
      <c r="H82" s="60">
        <v>333944.87</v>
      </c>
    </row>
    <row r="83" spans="1:8" ht="25.5" outlineLevel="3" x14ac:dyDescent="0.25">
      <c r="A83" s="62" t="s">
        <v>461</v>
      </c>
      <c r="B83" s="61" t="s">
        <v>884</v>
      </c>
      <c r="C83" s="61" t="s">
        <v>509</v>
      </c>
      <c r="D83" s="61" t="s">
        <v>959</v>
      </c>
      <c r="E83" s="61" t="s">
        <v>458</v>
      </c>
      <c r="F83" s="60">
        <f>442224.55+32102.31</f>
        <v>474326.86</v>
      </c>
      <c r="G83" s="60">
        <v>442224.55</v>
      </c>
      <c r="H83" s="60">
        <v>272701.37</v>
      </c>
    </row>
    <row r="84" spans="1:8" outlineLevel="3" x14ac:dyDescent="0.25">
      <c r="A84" s="62" t="s">
        <v>475</v>
      </c>
      <c r="B84" s="61" t="s">
        <v>884</v>
      </c>
      <c r="C84" s="61" t="s">
        <v>509</v>
      </c>
      <c r="D84" s="61" t="s">
        <v>959</v>
      </c>
      <c r="E84" s="61" t="s">
        <v>474</v>
      </c>
      <c r="F84" s="60">
        <v>27497.3</v>
      </c>
      <c r="G84" s="60">
        <v>27497.3</v>
      </c>
      <c r="H84" s="60">
        <v>22638.63</v>
      </c>
    </row>
    <row r="85" spans="1:8" ht="140.25" outlineLevel="2" x14ac:dyDescent="0.25">
      <c r="A85" s="62" t="s">
        <v>1197</v>
      </c>
      <c r="B85" s="61" t="s">
        <v>884</v>
      </c>
      <c r="C85" s="61" t="s">
        <v>509</v>
      </c>
      <c r="D85" s="61" t="s">
        <v>1196</v>
      </c>
      <c r="E85" s="61" t="s">
        <v>442</v>
      </c>
      <c r="F85" s="60">
        <v>6000</v>
      </c>
      <c r="G85" s="60">
        <v>6000</v>
      </c>
      <c r="H85" s="60">
        <v>0</v>
      </c>
    </row>
    <row r="86" spans="1:8" ht="25.5" outlineLevel="3" x14ac:dyDescent="0.25">
      <c r="A86" s="62" t="s">
        <v>461</v>
      </c>
      <c r="B86" s="61" t="s">
        <v>884</v>
      </c>
      <c r="C86" s="61" t="s">
        <v>509</v>
      </c>
      <c r="D86" s="61" t="s">
        <v>1196</v>
      </c>
      <c r="E86" s="61" t="s">
        <v>458</v>
      </c>
      <c r="F86" s="60">
        <v>6000</v>
      </c>
      <c r="G86" s="60">
        <v>6000</v>
      </c>
      <c r="H86" s="60">
        <v>0</v>
      </c>
    </row>
    <row r="87" spans="1:8" ht="51" outlineLevel="2" x14ac:dyDescent="0.25">
      <c r="A87" s="62" t="s">
        <v>1195</v>
      </c>
      <c r="B87" s="61" t="s">
        <v>884</v>
      </c>
      <c r="C87" s="61" t="s">
        <v>509</v>
      </c>
      <c r="D87" s="61" t="s">
        <v>1194</v>
      </c>
      <c r="E87" s="61" t="s">
        <v>442</v>
      </c>
      <c r="F87" s="60">
        <f>F88+F89+F90+F91</f>
        <v>970346.99999999988</v>
      </c>
      <c r="G87" s="60">
        <v>970347</v>
      </c>
      <c r="H87" s="60">
        <v>967153.32</v>
      </c>
    </row>
    <row r="88" spans="1:8" ht="25.5" outlineLevel="3" x14ac:dyDescent="0.25">
      <c r="A88" s="62" t="s">
        <v>850</v>
      </c>
      <c r="B88" s="61" t="s">
        <v>884</v>
      </c>
      <c r="C88" s="61" t="s">
        <v>509</v>
      </c>
      <c r="D88" s="61" t="s">
        <v>1194</v>
      </c>
      <c r="E88" s="61" t="s">
        <v>849</v>
      </c>
      <c r="F88" s="60">
        <f>728396.2-1632.64</f>
        <v>726763.55999999994</v>
      </c>
      <c r="G88" s="60">
        <v>728396.2</v>
      </c>
      <c r="H88" s="60">
        <v>728396.2</v>
      </c>
    </row>
    <row r="89" spans="1:8" ht="69" customHeight="1" outlineLevel="3" x14ac:dyDescent="0.25">
      <c r="A89" s="62" t="s">
        <v>848</v>
      </c>
      <c r="B89" s="61" t="s">
        <v>884</v>
      </c>
      <c r="C89" s="61" t="s">
        <v>509</v>
      </c>
      <c r="D89" s="61" t="s">
        <v>1194</v>
      </c>
      <c r="E89" s="61" t="s">
        <v>847</v>
      </c>
      <c r="F89" s="60">
        <f>218242.39+1240.2</f>
        <v>219482.59000000003</v>
      </c>
      <c r="G89" s="60">
        <v>218242.39</v>
      </c>
      <c r="H89" s="60">
        <v>218242.39</v>
      </c>
    </row>
    <row r="90" spans="1:8" ht="25.5" outlineLevel="3" x14ac:dyDescent="0.25">
      <c r="A90" s="62" t="s">
        <v>461</v>
      </c>
      <c r="B90" s="61" t="s">
        <v>884</v>
      </c>
      <c r="C90" s="61" t="s">
        <v>509</v>
      </c>
      <c r="D90" s="61" t="s">
        <v>1194</v>
      </c>
      <c r="E90" s="61" t="s">
        <v>458</v>
      </c>
      <c r="F90" s="60">
        <f>5311.41+392.44</f>
        <v>5703.8499999999995</v>
      </c>
      <c r="G90" s="60">
        <v>5311.41</v>
      </c>
      <c r="H90" s="60">
        <v>5265.29</v>
      </c>
    </row>
    <row r="91" spans="1:8" outlineLevel="3" x14ac:dyDescent="0.25">
      <c r="A91" s="62" t="s">
        <v>475</v>
      </c>
      <c r="B91" s="61" t="s">
        <v>884</v>
      </c>
      <c r="C91" s="61" t="s">
        <v>509</v>
      </c>
      <c r="D91" s="61" t="s">
        <v>1194</v>
      </c>
      <c r="E91" s="61" t="s">
        <v>474</v>
      </c>
      <c r="F91" s="60">
        <v>18397</v>
      </c>
      <c r="G91" s="60">
        <v>18397</v>
      </c>
      <c r="H91" s="60">
        <v>15249.44</v>
      </c>
    </row>
    <row r="92" spans="1:8" ht="63.75" outlineLevel="2" x14ac:dyDescent="0.25">
      <c r="A92" s="62" t="s">
        <v>958</v>
      </c>
      <c r="B92" s="61" t="s">
        <v>884</v>
      </c>
      <c r="C92" s="61" t="s">
        <v>509</v>
      </c>
      <c r="D92" s="61" t="s">
        <v>957</v>
      </c>
      <c r="E92" s="61" t="s">
        <v>442</v>
      </c>
      <c r="F92" s="60">
        <f>F93+F94+F95+F96</f>
        <v>1516151</v>
      </c>
      <c r="G92" s="60">
        <v>1516151</v>
      </c>
      <c r="H92" s="60">
        <v>1479739.67</v>
      </c>
    </row>
    <row r="93" spans="1:8" ht="25.5" outlineLevel="3" x14ac:dyDescent="0.25">
      <c r="A93" s="62" t="s">
        <v>850</v>
      </c>
      <c r="B93" s="61" t="s">
        <v>884</v>
      </c>
      <c r="C93" s="61" t="s">
        <v>509</v>
      </c>
      <c r="D93" s="61" t="s">
        <v>957</v>
      </c>
      <c r="E93" s="61" t="s">
        <v>849</v>
      </c>
      <c r="F93" s="60">
        <f>999618.17-31378.3</f>
        <v>968239.87</v>
      </c>
      <c r="G93" s="60">
        <v>999618.17</v>
      </c>
      <c r="H93" s="60">
        <v>999618.17</v>
      </c>
    </row>
    <row r="94" spans="1:8" ht="63.75" outlineLevel="3" x14ac:dyDescent="0.25">
      <c r="A94" s="62" t="s">
        <v>848</v>
      </c>
      <c r="B94" s="61" t="s">
        <v>884</v>
      </c>
      <c r="C94" s="61" t="s">
        <v>509</v>
      </c>
      <c r="D94" s="61" t="s">
        <v>957</v>
      </c>
      <c r="E94" s="61" t="s">
        <v>847</v>
      </c>
      <c r="F94" s="60">
        <f>301884.69-10684.26</f>
        <v>291200.43</v>
      </c>
      <c r="G94" s="60">
        <v>301884.69</v>
      </c>
      <c r="H94" s="60">
        <v>298447.73</v>
      </c>
    </row>
    <row r="95" spans="1:8" ht="25.5" outlineLevel="3" x14ac:dyDescent="0.25">
      <c r="A95" s="62" t="s">
        <v>461</v>
      </c>
      <c r="B95" s="61" t="s">
        <v>884</v>
      </c>
      <c r="C95" s="61" t="s">
        <v>509</v>
      </c>
      <c r="D95" s="61" t="s">
        <v>957</v>
      </c>
      <c r="E95" s="61" t="s">
        <v>458</v>
      </c>
      <c r="F95" s="60">
        <f>196251.14+42062.56</f>
        <v>238313.7</v>
      </c>
      <c r="G95" s="60">
        <v>196251.14</v>
      </c>
      <c r="H95" s="60">
        <v>166424.31</v>
      </c>
    </row>
    <row r="96" spans="1:8" outlineLevel="3" x14ac:dyDescent="0.25">
      <c r="A96" s="62" t="s">
        <v>475</v>
      </c>
      <c r="B96" s="61" t="s">
        <v>884</v>
      </c>
      <c r="C96" s="61" t="s">
        <v>509</v>
      </c>
      <c r="D96" s="61" t="s">
        <v>957</v>
      </c>
      <c r="E96" s="61" t="s">
        <v>474</v>
      </c>
      <c r="F96" s="60">
        <v>18397</v>
      </c>
      <c r="G96" s="60">
        <v>18397</v>
      </c>
      <c r="H96" s="60">
        <v>15249.46</v>
      </c>
    </row>
    <row r="97" spans="1:8" ht="51" outlineLevel="2" x14ac:dyDescent="0.25">
      <c r="A97" s="62" t="s">
        <v>846</v>
      </c>
      <c r="B97" s="61" t="s">
        <v>884</v>
      </c>
      <c r="C97" s="61" t="s">
        <v>509</v>
      </c>
      <c r="D97" s="61" t="s">
        <v>1193</v>
      </c>
      <c r="E97" s="61" t="s">
        <v>442</v>
      </c>
      <c r="F97" s="60">
        <v>653375.16</v>
      </c>
      <c r="G97" s="60">
        <v>653375.16</v>
      </c>
      <c r="H97" s="60">
        <v>605460.34</v>
      </c>
    </row>
    <row r="98" spans="1:8" ht="25.5" outlineLevel="3" x14ac:dyDescent="0.25">
      <c r="A98" s="62" t="s">
        <v>461</v>
      </c>
      <c r="B98" s="61" t="s">
        <v>884</v>
      </c>
      <c r="C98" s="61" t="s">
        <v>509</v>
      </c>
      <c r="D98" s="61" t="s">
        <v>1193</v>
      </c>
      <c r="E98" s="61" t="s">
        <v>458</v>
      </c>
      <c r="F98" s="60">
        <v>236390.51</v>
      </c>
      <c r="G98" s="60">
        <v>236390.51</v>
      </c>
      <c r="H98" s="60">
        <v>232724.68</v>
      </c>
    </row>
    <row r="99" spans="1:8" outlineLevel="3" x14ac:dyDescent="0.25">
      <c r="A99" s="62" t="s">
        <v>475</v>
      </c>
      <c r="B99" s="61" t="s">
        <v>884</v>
      </c>
      <c r="C99" s="61" t="s">
        <v>509</v>
      </c>
      <c r="D99" s="61" t="s">
        <v>1193</v>
      </c>
      <c r="E99" s="61" t="s">
        <v>474</v>
      </c>
      <c r="F99" s="60">
        <v>163455.65</v>
      </c>
      <c r="G99" s="60">
        <v>163455.65</v>
      </c>
      <c r="H99" s="60">
        <v>155104.35</v>
      </c>
    </row>
    <row r="100" spans="1:8" ht="51" outlineLevel="3" x14ac:dyDescent="0.25">
      <c r="A100" s="62" t="s">
        <v>501</v>
      </c>
      <c r="B100" s="61" t="s">
        <v>884</v>
      </c>
      <c r="C100" s="61" t="s">
        <v>509</v>
      </c>
      <c r="D100" s="61" t="s">
        <v>1193</v>
      </c>
      <c r="E100" s="61" t="s">
        <v>499</v>
      </c>
      <c r="F100" s="60">
        <v>35582.699999999997</v>
      </c>
      <c r="G100" s="60">
        <v>35582.699999999997</v>
      </c>
      <c r="H100" s="60">
        <v>0</v>
      </c>
    </row>
    <row r="101" spans="1:8" outlineLevel="3" x14ac:dyDescent="0.25">
      <c r="A101" s="62" t="s">
        <v>535</v>
      </c>
      <c r="B101" s="61" t="s">
        <v>884</v>
      </c>
      <c r="C101" s="61" t="s">
        <v>509</v>
      </c>
      <c r="D101" s="61" t="s">
        <v>1193</v>
      </c>
      <c r="E101" s="61" t="s">
        <v>533</v>
      </c>
      <c r="F101" s="60">
        <v>217946.3</v>
      </c>
      <c r="G101" s="60">
        <v>217946.3</v>
      </c>
      <c r="H101" s="60">
        <v>217631.31</v>
      </c>
    </row>
    <row r="102" spans="1:8" ht="38.25" outlineLevel="2" x14ac:dyDescent="0.25">
      <c r="A102" s="62" t="s">
        <v>1192</v>
      </c>
      <c r="B102" s="61" t="s">
        <v>884</v>
      </c>
      <c r="C102" s="61" t="s">
        <v>509</v>
      </c>
      <c r="D102" s="61" t="s">
        <v>1190</v>
      </c>
      <c r="E102" s="61" t="s">
        <v>442</v>
      </c>
      <c r="F102" s="60">
        <v>515200</v>
      </c>
      <c r="G102" s="60">
        <v>515200</v>
      </c>
      <c r="H102" s="60">
        <v>515200</v>
      </c>
    </row>
    <row r="103" spans="1:8" ht="25.5" outlineLevel="3" x14ac:dyDescent="0.25">
      <c r="A103" s="62" t="s">
        <v>1191</v>
      </c>
      <c r="B103" s="61" t="s">
        <v>884</v>
      </c>
      <c r="C103" s="61" t="s">
        <v>509</v>
      </c>
      <c r="D103" s="61" t="s">
        <v>1190</v>
      </c>
      <c r="E103" s="61" t="s">
        <v>1189</v>
      </c>
      <c r="F103" s="60">
        <v>515200</v>
      </c>
      <c r="G103" s="60">
        <v>515200</v>
      </c>
      <c r="H103" s="60">
        <v>515200</v>
      </c>
    </row>
    <row r="104" spans="1:8" ht="76.5" outlineLevel="2" x14ac:dyDescent="0.25">
      <c r="A104" s="62" t="s">
        <v>571</v>
      </c>
      <c r="B104" s="61" t="s">
        <v>884</v>
      </c>
      <c r="C104" s="61" t="s">
        <v>509</v>
      </c>
      <c r="D104" s="61" t="s">
        <v>1188</v>
      </c>
      <c r="E104" s="61" t="s">
        <v>442</v>
      </c>
      <c r="F104" s="60">
        <v>1909350</v>
      </c>
      <c r="G104" s="60">
        <v>1909350</v>
      </c>
      <c r="H104" s="60">
        <v>1906145.75</v>
      </c>
    </row>
    <row r="105" spans="1:8" ht="29.25" customHeight="1" outlineLevel="3" x14ac:dyDescent="0.25">
      <c r="A105" s="62" t="s">
        <v>839</v>
      </c>
      <c r="B105" s="61" t="s">
        <v>884</v>
      </c>
      <c r="C105" s="61" t="s">
        <v>509</v>
      </c>
      <c r="D105" s="61" t="s">
        <v>1188</v>
      </c>
      <c r="E105" s="61" t="s">
        <v>838</v>
      </c>
      <c r="F105" s="60">
        <v>1794300</v>
      </c>
      <c r="G105" s="60">
        <v>1794300</v>
      </c>
      <c r="H105" s="60">
        <v>1791103.6</v>
      </c>
    </row>
    <row r="106" spans="1:8" ht="51" outlineLevel="3" x14ac:dyDescent="0.25">
      <c r="A106" s="62" t="s">
        <v>834</v>
      </c>
      <c r="B106" s="61" t="s">
        <v>884</v>
      </c>
      <c r="C106" s="61" t="s">
        <v>509</v>
      </c>
      <c r="D106" s="61" t="s">
        <v>1188</v>
      </c>
      <c r="E106" s="61" t="s">
        <v>832</v>
      </c>
      <c r="F106" s="60">
        <v>115050</v>
      </c>
      <c r="G106" s="60">
        <v>115050</v>
      </c>
      <c r="H106" s="60">
        <v>115042.15</v>
      </c>
    </row>
    <row r="107" spans="1:8" ht="25.5" outlineLevel="2" x14ac:dyDescent="0.25">
      <c r="A107" s="62" t="s">
        <v>956</v>
      </c>
      <c r="B107" s="61" t="s">
        <v>884</v>
      </c>
      <c r="C107" s="61" t="s">
        <v>509</v>
      </c>
      <c r="D107" s="61" t="s">
        <v>955</v>
      </c>
      <c r="E107" s="61" t="s">
        <v>442</v>
      </c>
      <c r="F107" s="60">
        <v>108371822.84999999</v>
      </c>
      <c r="G107" s="60">
        <v>108371822.84999999</v>
      </c>
      <c r="H107" s="60">
        <v>106766320.65000001</v>
      </c>
    </row>
    <row r="108" spans="1:8" outlineLevel="3" x14ac:dyDescent="0.25">
      <c r="A108" s="62" t="s">
        <v>836</v>
      </c>
      <c r="B108" s="61" t="s">
        <v>884</v>
      </c>
      <c r="C108" s="61" t="s">
        <v>509</v>
      </c>
      <c r="D108" s="61" t="s">
        <v>955</v>
      </c>
      <c r="E108" s="61" t="s">
        <v>835</v>
      </c>
      <c r="F108" s="60">
        <v>77195470.950000003</v>
      </c>
      <c r="G108" s="60">
        <v>77195470.950000003</v>
      </c>
      <c r="H108" s="60">
        <v>77195049.090000004</v>
      </c>
    </row>
    <row r="109" spans="1:8" ht="38.25" outlineLevel="3" x14ac:dyDescent="0.25">
      <c r="A109" s="62" t="s">
        <v>839</v>
      </c>
      <c r="B109" s="61" t="s">
        <v>884</v>
      </c>
      <c r="C109" s="61" t="s">
        <v>509</v>
      </c>
      <c r="D109" s="61" t="s">
        <v>955</v>
      </c>
      <c r="E109" s="61" t="s">
        <v>838</v>
      </c>
      <c r="F109" s="60">
        <v>36778.6</v>
      </c>
      <c r="G109" s="60">
        <v>36778.6</v>
      </c>
      <c r="H109" s="60">
        <v>36778.6</v>
      </c>
    </row>
    <row r="110" spans="1:8" ht="51" outlineLevel="3" x14ac:dyDescent="0.25">
      <c r="A110" s="62" t="s">
        <v>834</v>
      </c>
      <c r="B110" s="61" t="s">
        <v>884</v>
      </c>
      <c r="C110" s="61" t="s">
        <v>509</v>
      </c>
      <c r="D110" s="61" t="s">
        <v>955</v>
      </c>
      <c r="E110" s="61" t="s">
        <v>832</v>
      </c>
      <c r="F110" s="60">
        <v>23020572.300000001</v>
      </c>
      <c r="G110" s="60">
        <v>23020572.300000001</v>
      </c>
      <c r="H110" s="60">
        <v>21924479.120000001</v>
      </c>
    </row>
    <row r="111" spans="1:8" ht="25.5" outlineLevel="3" x14ac:dyDescent="0.25">
      <c r="A111" s="62" t="s">
        <v>461</v>
      </c>
      <c r="B111" s="61" t="s">
        <v>884</v>
      </c>
      <c r="C111" s="61" t="s">
        <v>509</v>
      </c>
      <c r="D111" s="61" t="s">
        <v>955</v>
      </c>
      <c r="E111" s="61" t="s">
        <v>458</v>
      </c>
      <c r="F111" s="60">
        <v>7731381.9900000002</v>
      </c>
      <c r="G111" s="60">
        <v>7731381.9900000002</v>
      </c>
      <c r="H111" s="60">
        <v>7277087.4299999997</v>
      </c>
    </row>
    <row r="112" spans="1:8" outlineLevel="3" x14ac:dyDescent="0.25">
      <c r="A112" s="62" t="s">
        <v>475</v>
      </c>
      <c r="B112" s="61" t="s">
        <v>884</v>
      </c>
      <c r="C112" s="61" t="s">
        <v>509</v>
      </c>
      <c r="D112" s="61" t="s">
        <v>955</v>
      </c>
      <c r="E112" s="61" t="s">
        <v>474</v>
      </c>
      <c r="F112" s="60">
        <v>357746.01</v>
      </c>
      <c r="G112" s="60">
        <v>357746.01</v>
      </c>
      <c r="H112" s="60">
        <v>303053.40999999997</v>
      </c>
    </row>
    <row r="113" spans="1:8" ht="25.5" outlineLevel="3" x14ac:dyDescent="0.25">
      <c r="A113" s="62" t="s">
        <v>985</v>
      </c>
      <c r="B113" s="61" t="s">
        <v>884</v>
      </c>
      <c r="C113" s="61" t="s">
        <v>509</v>
      </c>
      <c r="D113" s="61" t="s">
        <v>955</v>
      </c>
      <c r="E113" s="61" t="s">
        <v>984</v>
      </c>
      <c r="F113" s="60">
        <v>29873</v>
      </c>
      <c r="G113" s="60">
        <v>29873</v>
      </c>
      <c r="H113" s="60">
        <v>29873</v>
      </c>
    </row>
    <row r="114" spans="1:8" ht="38.25" outlineLevel="2" x14ac:dyDescent="0.25">
      <c r="A114" s="62" t="s">
        <v>1187</v>
      </c>
      <c r="B114" s="61" t="s">
        <v>884</v>
      </c>
      <c r="C114" s="61" t="s">
        <v>509</v>
      </c>
      <c r="D114" s="61" t="s">
        <v>1186</v>
      </c>
      <c r="E114" s="61" t="s">
        <v>442</v>
      </c>
      <c r="F114" s="60">
        <v>5964560.6399999997</v>
      </c>
      <c r="G114" s="60">
        <v>5964560.6399999997</v>
      </c>
      <c r="H114" s="60">
        <v>5964560.6399999997</v>
      </c>
    </row>
    <row r="115" spans="1:8" ht="25.5" outlineLevel="3" x14ac:dyDescent="0.25">
      <c r="A115" s="62" t="s">
        <v>461</v>
      </c>
      <c r="B115" s="61" t="s">
        <v>884</v>
      </c>
      <c r="C115" s="61" t="s">
        <v>509</v>
      </c>
      <c r="D115" s="61" t="s">
        <v>1186</v>
      </c>
      <c r="E115" s="61" t="s">
        <v>458</v>
      </c>
      <c r="F115" s="60">
        <v>5964560.6399999997</v>
      </c>
      <c r="G115" s="60">
        <v>5964560.6399999997</v>
      </c>
      <c r="H115" s="60">
        <v>5964560.6399999997</v>
      </c>
    </row>
    <row r="116" spans="1:8" ht="76.5" outlineLevel="2" x14ac:dyDescent="0.25">
      <c r="A116" s="62" t="s">
        <v>571</v>
      </c>
      <c r="B116" s="61" t="s">
        <v>884</v>
      </c>
      <c r="C116" s="61" t="s">
        <v>509</v>
      </c>
      <c r="D116" s="61" t="s">
        <v>1185</v>
      </c>
      <c r="E116" s="61" t="s">
        <v>442</v>
      </c>
      <c r="F116" s="60">
        <v>146711.96</v>
      </c>
      <c r="G116" s="60">
        <v>146711.96</v>
      </c>
      <c r="H116" s="60">
        <v>146711.96</v>
      </c>
    </row>
    <row r="117" spans="1:8" ht="38.25" outlineLevel="3" x14ac:dyDescent="0.25">
      <c r="A117" s="62" t="s">
        <v>839</v>
      </c>
      <c r="B117" s="61" t="s">
        <v>884</v>
      </c>
      <c r="C117" s="61" t="s">
        <v>509</v>
      </c>
      <c r="D117" s="61" t="s">
        <v>1185</v>
      </c>
      <c r="E117" s="61" t="s">
        <v>838</v>
      </c>
      <c r="F117" s="60">
        <v>125464.1</v>
      </c>
      <c r="G117" s="60">
        <v>125464.1</v>
      </c>
      <c r="H117" s="60">
        <v>125464.1</v>
      </c>
    </row>
    <row r="118" spans="1:8" ht="51" outlineLevel="3" x14ac:dyDescent="0.25">
      <c r="A118" s="62" t="s">
        <v>834</v>
      </c>
      <c r="B118" s="61" t="s">
        <v>884</v>
      </c>
      <c r="C118" s="61" t="s">
        <v>509</v>
      </c>
      <c r="D118" s="61" t="s">
        <v>1185</v>
      </c>
      <c r="E118" s="61" t="s">
        <v>832</v>
      </c>
      <c r="F118" s="60">
        <v>21247.86</v>
      </c>
      <c r="G118" s="60">
        <v>21247.86</v>
      </c>
      <c r="H118" s="60">
        <v>21247.86</v>
      </c>
    </row>
    <row r="119" spans="1:8" ht="25.5" outlineLevel="2" x14ac:dyDescent="0.25">
      <c r="A119" s="62" t="s">
        <v>954</v>
      </c>
      <c r="B119" s="61" t="s">
        <v>884</v>
      </c>
      <c r="C119" s="61" t="s">
        <v>509</v>
      </c>
      <c r="D119" s="61" t="s">
        <v>953</v>
      </c>
      <c r="E119" s="61" t="s">
        <v>442</v>
      </c>
      <c r="F119" s="60">
        <v>8885079.9299999997</v>
      </c>
      <c r="G119" s="60">
        <v>8885079.9299999997</v>
      </c>
      <c r="H119" s="60">
        <v>8584748.9399999995</v>
      </c>
    </row>
    <row r="120" spans="1:8" outlineLevel="3" x14ac:dyDescent="0.25">
      <c r="A120" s="62" t="s">
        <v>836</v>
      </c>
      <c r="B120" s="61" t="s">
        <v>884</v>
      </c>
      <c r="C120" s="61" t="s">
        <v>509</v>
      </c>
      <c r="D120" s="61" t="s">
        <v>953</v>
      </c>
      <c r="E120" s="61" t="s">
        <v>835</v>
      </c>
      <c r="F120" s="60">
        <v>5290042.9000000004</v>
      </c>
      <c r="G120" s="60">
        <v>5290042.9000000004</v>
      </c>
      <c r="H120" s="60">
        <v>5290042.9000000004</v>
      </c>
    </row>
    <row r="121" spans="1:8" ht="38.25" outlineLevel="3" x14ac:dyDescent="0.25">
      <c r="A121" s="62" t="s">
        <v>839</v>
      </c>
      <c r="B121" s="61" t="s">
        <v>884</v>
      </c>
      <c r="C121" s="61" t="s">
        <v>509</v>
      </c>
      <c r="D121" s="61" t="s">
        <v>953</v>
      </c>
      <c r="E121" s="61" t="s">
        <v>838</v>
      </c>
      <c r="F121" s="60">
        <v>88673.33</v>
      </c>
      <c r="G121" s="60">
        <v>88673.33</v>
      </c>
      <c r="H121" s="60">
        <v>56072</v>
      </c>
    </row>
    <row r="122" spans="1:8" ht="51" outlineLevel="3" x14ac:dyDescent="0.25">
      <c r="A122" s="62" t="s">
        <v>834</v>
      </c>
      <c r="B122" s="61" t="s">
        <v>884</v>
      </c>
      <c r="C122" s="61" t="s">
        <v>509</v>
      </c>
      <c r="D122" s="61" t="s">
        <v>953</v>
      </c>
      <c r="E122" s="61" t="s">
        <v>832</v>
      </c>
      <c r="F122" s="60">
        <v>1606311.29</v>
      </c>
      <c r="G122" s="60">
        <v>1606311.29</v>
      </c>
      <c r="H122" s="60">
        <v>1494371.64</v>
      </c>
    </row>
    <row r="123" spans="1:8" ht="25.5" outlineLevel="3" x14ac:dyDescent="0.25">
      <c r="A123" s="62" t="s">
        <v>461</v>
      </c>
      <c r="B123" s="61" t="s">
        <v>884</v>
      </c>
      <c r="C123" s="61" t="s">
        <v>509</v>
      </c>
      <c r="D123" s="61" t="s">
        <v>953</v>
      </c>
      <c r="E123" s="61" t="s">
        <v>458</v>
      </c>
      <c r="F123" s="60">
        <v>1900052.41</v>
      </c>
      <c r="G123" s="60">
        <v>1900052.41</v>
      </c>
      <c r="H123" s="60">
        <v>1744262.4</v>
      </c>
    </row>
    <row r="124" spans="1:8" ht="76.5" outlineLevel="2" x14ac:dyDescent="0.25">
      <c r="A124" s="62" t="s">
        <v>571</v>
      </c>
      <c r="B124" s="61" t="s">
        <v>884</v>
      </c>
      <c r="C124" s="61" t="s">
        <v>509</v>
      </c>
      <c r="D124" s="61" t="s">
        <v>1184</v>
      </c>
      <c r="E124" s="61" t="s">
        <v>442</v>
      </c>
      <c r="F124" s="60">
        <f>F125+F126</f>
        <v>1166500</v>
      </c>
      <c r="G124" s="60">
        <v>1236500</v>
      </c>
      <c r="H124" s="60">
        <v>1205012.73</v>
      </c>
    </row>
    <row r="125" spans="1:8" ht="38.25" outlineLevel="3" x14ac:dyDescent="0.25">
      <c r="A125" s="62" t="s">
        <v>839</v>
      </c>
      <c r="B125" s="61" t="s">
        <v>884</v>
      </c>
      <c r="C125" s="61" t="s">
        <v>509</v>
      </c>
      <c r="D125" s="61" t="s">
        <v>1184</v>
      </c>
      <c r="E125" s="61" t="s">
        <v>838</v>
      </c>
      <c r="F125" s="60">
        <f>1190000-70000</f>
        <v>1120000</v>
      </c>
      <c r="G125" s="60">
        <v>1190000</v>
      </c>
      <c r="H125" s="60">
        <v>1178072.52</v>
      </c>
    </row>
    <row r="126" spans="1:8" ht="51" outlineLevel="3" x14ac:dyDescent="0.25">
      <c r="A126" s="62" t="s">
        <v>834</v>
      </c>
      <c r="B126" s="61" t="s">
        <v>884</v>
      </c>
      <c r="C126" s="61" t="s">
        <v>509</v>
      </c>
      <c r="D126" s="61" t="s">
        <v>1184</v>
      </c>
      <c r="E126" s="61" t="s">
        <v>832</v>
      </c>
      <c r="F126" s="60">
        <v>46500</v>
      </c>
      <c r="G126" s="60">
        <v>46500</v>
      </c>
      <c r="H126" s="60">
        <v>26940.21</v>
      </c>
    </row>
    <row r="127" spans="1:8" ht="25.5" outlineLevel="2" x14ac:dyDescent="0.25">
      <c r="A127" s="62" t="s">
        <v>1183</v>
      </c>
      <c r="B127" s="61" t="s">
        <v>884</v>
      </c>
      <c r="C127" s="61" t="s">
        <v>509</v>
      </c>
      <c r="D127" s="61" t="s">
        <v>1182</v>
      </c>
      <c r="E127" s="61" t="s">
        <v>442</v>
      </c>
      <c r="F127" s="60">
        <f>F128+F129+F130+F131+F132</f>
        <v>115503914.86</v>
      </c>
      <c r="G127" s="60">
        <v>115503914.86</v>
      </c>
      <c r="H127" s="60">
        <v>113642391.56</v>
      </c>
    </row>
    <row r="128" spans="1:8" outlineLevel="3" x14ac:dyDescent="0.25">
      <c r="A128" s="62" t="s">
        <v>836</v>
      </c>
      <c r="B128" s="61" t="s">
        <v>884</v>
      </c>
      <c r="C128" s="61" t="s">
        <v>509</v>
      </c>
      <c r="D128" s="61" t="s">
        <v>1182</v>
      </c>
      <c r="E128" s="61" t="s">
        <v>835</v>
      </c>
      <c r="F128" s="60">
        <f>89654552.27-1000000-1000000</f>
        <v>87654552.269999996</v>
      </c>
      <c r="G128" s="60">
        <v>89654552.269999996</v>
      </c>
      <c r="H128" s="60">
        <v>89436150.849999994</v>
      </c>
    </row>
    <row r="129" spans="1:8" ht="51" outlineLevel="3" x14ac:dyDescent="0.25">
      <c r="A129" s="62" t="s">
        <v>834</v>
      </c>
      <c r="B129" s="61" t="s">
        <v>884</v>
      </c>
      <c r="C129" s="61" t="s">
        <v>509</v>
      </c>
      <c r="D129" s="61" t="s">
        <v>1182</v>
      </c>
      <c r="E129" s="61" t="s">
        <v>832</v>
      </c>
      <c r="F129" s="60">
        <f>25384142.04+1000000+1000000</f>
        <v>27384142.039999999</v>
      </c>
      <c r="G129" s="60">
        <v>25384142.039999999</v>
      </c>
      <c r="H129" s="60">
        <v>24006000</v>
      </c>
    </row>
    <row r="130" spans="1:8" ht="38.25" outlineLevel="3" x14ac:dyDescent="0.25">
      <c r="A130" s="62" t="s">
        <v>455</v>
      </c>
      <c r="B130" s="61" t="s">
        <v>884</v>
      </c>
      <c r="C130" s="61" t="s">
        <v>509</v>
      </c>
      <c r="D130" s="61" t="s">
        <v>1182</v>
      </c>
      <c r="E130" s="61" t="s">
        <v>452</v>
      </c>
      <c r="F130" s="60">
        <v>331962.55</v>
      </c>
      <c r="G130" s="60">
        <v>331962.55</v>
      </c>
      <c r="H130" s="60">
        <v>67001.62</v>
      </c>
    </row>
    <row r="131" spans="1:8" ht="25.5" outlineLevel="3" x14ac:dyDescent="0.25">
      <c r="A131" s="62" t="s">
        <v>985</v>
      </c>
      <c r="B131" s="61" t="s">
        <v>884</v>
      </c>
      <c r="C131" s="61" t="s">
        <v>509</v>
      </c>
      <c r="D131" s="61" t="s">
        <v>1182</v>
      </c>
      <c r="E131" s="61" t="s">
        <v>984</v>
      </c>
      <c r="F131" s="60">
        <v>124558</v>
      </c>
      <c r="G131" s="60">
        <v>124558</v>
      </c>
      <c r="H131" s="60">
        <v>124558</v>
      </c>
    </row>
    <row r="132" spans="1:8" outlineLevel="3" x14ac:dyDescent="0.25">
      <c r="A132" s="62" t="s">
        <v>535</v>
      </c>
      <c r="B132" s="61" t="s">
        <v>884</v>
      </c>
      <c r="C132" s="61" t="s">
        <v>509</v>
      </c>
      <c r="D132" s="61" t="s">
        <v>1182</v>
      </c>
      <c r="E132" s="61" t="s">
        <v>533</v>
      </c>
      <c r="F132" s="60">
        <v>8700</v>
      </c>
      <c r="G132" s="60">
        <v>8700</v>
      </c>
      <c r="H132" s="60">
        <v>8681.09</v>
      </c>
    </row>
    <row r="133" spans="1:8" ht="38.25" outlineLevel="2" x14ac:dyDescent="0.25">
      <c r="A133" s="62" t="s">
        <v>952</v>
      </c>
      <c r="B133" s="61" t="s">
        <v>884</v>
      </c>
      <c r="C133" s="61" t="s">
        <v>509</v>
      </c>
      <c r="D133" s="61" t="s">
        <v>951</v>
      </c>
      <c r="E133" s="61" t="s">
        <v>442</v>
      </c>
      <c r="F133" s="60">
        <f>F134+F135+F136+F137+F138+F139</f>
        <v>46551986.039999992</v>
      </c>
      <c r="G133" s="60">
        <v>46551986.039999999</v>
      </c>
      <c r="H133" s="60">
        <v>45130472.799999997</v>
      </c>
    </row>
    <row r="134" spans="1:8" ht="38.25" outlineLevel="3" x14ac:dyDescent="0.25">
      <c r="A134" s="62" t="s">
        <v>839</v>
      </c>
      <c r="B134" s="61" t="s">
        <v>884</v>
      </c>
      <c r="C134" s="61" t="s">
        <v>509</v>
      </c>
      <c r="D134" s="61" t="s">
        <v>951</v>
      </c>
      <c r="E134" s="61" t="s">
        <v>838</v>
      </c>
      <c r="F134" s="60">
        <v>227592.23</v>
      </c>
      <c r="G134" s="60">
        <v>227592.23</v>
      </c>
      <c r="H134" s="60">
        <v>223140</v>
      </c>
    </row>
    <row r="135" spans="1:8" ht="25.5" outlineLevel="3" x14ac:dyDescent="0.25">
      <c r="A135" s="62" t="s">
        <v>461</v>
      </c>
      <c r="B135" s="61" t="s">
        <v>884</v>
      </c>
      <c r="C135" s="61" t="s">
        <v>509</v>
      </c>
      <c r="D135" s="61" t="s">
        <v>951</v>
      </c>
      <c r="E135" s="61" t="s">
        <v>458</v>
      </c>
      <c r="F135" s="60">
        <f>41667779.23+15000</f>
        <v>41682779.229999997</v>
      </c>
      <c r="G135" s="60">
        <v>41667779.229999997</v>
      </c>
      <c r="H135" s="60">
        <v>40503519.939999998</v>
      </c>
    </row>
    <row r="136" spans="1:8" outlineLevel="3" x14ac:dyDescent="0.25">
      <c r="A136" s="62" t="s">
        <v>475</v>
      </c>
      <c r="B136" s="61" t="s">
        <v>884</v>
      </c>
      <c r="C136" s="61" t="s">
        <v>509</v>
      </c>
      <c r="D136" s="61" t="s">
        <v>951</v>
      </c>
      <c r="E136" s="61" t="s">
        <v>474</v>
      </c>
      <c r="F136" s="60">
        <v>3626916.29</v>
      </c>
      <c r="G136" s="60">
        <v>3626916.29</v>
      </c>
      <c r="H136" s="60">
        <v>3377591.1</v>
      </c>
    </row>
    <row r="137" spans="1:8" ht="51" outlineLevel="3" x14ac:dyDescent="0.25">
      <c r="A137" s="62" t="s">
        <v>501</v>
      </c>
      <c r="B137" s="61" t="s">
        <v>884</v>
      </c>
      <c r="C137" s="61" t="s">
        <v>509</v>
      </c>
      <c r="D137" s="61" t="s">
        <v>951</v>
      </c>
      <c r="E137" s="61" t="s">
        <v>499</v>
      </c>
      <c r="F137" s="60">
        <v>444795</v>
      </c>
      <c r="G137" s="60">
        <v>444795</v>
      </c>
      <c r="H137" s="60">
        <v>444795</v>
      </c>
    </row>
    <row r="138" spans="1:8" outlineLevel="3" x14ac:dyDescent="0.25">
      <c r="A138" s="62" t="s">
        <v>517</v>
      </c>
      <c r="B138" s="61" t="s">
        <v>884</v>
      </c>
      <c r="C138" s="61" t="s">
        <v>509</v>
      </c>
      <c r="D138" s="61" t="s">
        <v>951</v>
      </c>
      <c r="E138" s="61" t="s">
        <v>515</v>
      </c>
      <c r="F138" s="60">
        <v>463164</v>
      </c>
      <c r="G138" s="60">
        <v>463164</v>
      </c>
      <c r="H138" s="60">
        <v>460914</v>
      </c>
    </row>
    <row r="139" spans="1:8" outlineLevel="3" x14ac:dyDescent="0.25">
      <c r="A139" s="62" t="s">
        <v>535</v>
      </c>
      <c r="B139" s="61" t="s">
        <v>884</v>
      </c>
      <c r="C139" s="61" t="s">
        <v>509</v>
      </c>
      <c r="D139" s="61" t="s">
        <v>951</v>
      </c>
      <c r="E139" s="61" t="s">
        <v>533</v>
      </c>
      <c r="F139" s="60">
        <f>121739.29-15000</f>
        <v>106739.29</v>
      </c>
      <c r="G139" s="60">
        <v>121739.29</v>
      </c>
      <c r="H139" s="60">
        <v>120512.76</v>
      </c>
    </row>
    <row r="140" spans="1:8" ht="76.5" outlineLevel="2" x14ac:dyDescent="0.25">
      <c r="A140" s="62" t="s">
        <v>571</v>
      </c>
      <c r="B140" s="61" t="s">
        <v>884</v>
      </c>
      <c r="C140" s="61" t="s">
        <v>509</v>
      </c>
      <c r="D140" s="61" t="s">
        <v>1181</v>
      </c>
      <c r="E140" s="61" t="s">
        <v>442</v>
      </c>
      <c r="F140" s="60">
        <f>F141</f>
        <v>618900</v>
      </c>
      <c r="G140" s="60">
        <v>651900</v>
      </c>
      <c r="H140" s="60">
        <v>629314.06000000006</v>
      </c>
    </row>
    <row r="141" spans="1:8" ht="38.25" outlineLevel="3" x14ac:dyDescent="0.25">
      <c r="A141" s="62" t="s">
        <v>839</v>
      </c>
      <c r="B141" s="61" t="s">
        <v>884</v>
      </c>
      <c r="C141" s="61" t="s">
        <v>509</v>
      </c>
      <c r="D141" s="61" t="s">
        <v>1181</v>
      </c>
      <c r="E141" s="61" t="s">
        <v>838</v>
      </c>
      <c r="F141" s="60">
        <f>651900-33000</f>
        <v>618900</v>
      </c>
      <c r="G141" s="60">
        <v>651900</v>
      </c>
      <c r="H141" s="60">
        <v>629314.06000000006</v>
      </c>
    </row>
    <row r="142" spans="1:8" ht="38.25" outlineLevel="2" x14ac:dyDescent="0.25">
      <c r="A142" s="62" t="s">
        <v>1180</v>
      </c>
      <c r="B142" s="61" t="s">
        <v>884</v>
      </c>
      <c r="C142" s="61" t="s">
        <v>509</v>
      </c>
      <c r="D142" s="61" t="s">
        <v>1179</v>
      </c>
      <c r="E142" s="61" t="s">
        <v>442</v>
      </c>
      <c r="F142" s="60">
        <v>117983859.78</v>
      </c>
      <c r="G142" s="60">
        <v>117983859.78</v>
      </c>
      <c r="H142" s="60">
        <v>106788285.18000001</v>
      </c>
    </row>
    <row r="143" spans="1:8" outlineLevel="3" x14ac:dyDescent="0.25">
      <c r="A143" s="62" t="s">
        <v>836</v>
      </c>
      <c r="B143" s="61" t="s">
        <v>884</v>
      </c>
      <c r="C143" s="61" t="s">
        <v>509</v>
      </c>
      <c r="D143" s="61" t="s">
        <v>1179</v>
      </c>
      <c r="E143" s="61" t="s">
        <v>835</v>
      </c>
      <c r="F143" s="60">
        <v>90383774.340000004</v>
      </c>
      <c r="G143" s="60">
        <v>90383774.340000004</v>
      </c>
      <c r="H143" s="60">
        <v>84326450.180000007</v>
      </c>
    </row>
    <row r="144" spans="1:8" ht="38.25" outlineLevel="3" x14ac:dyDescent="0.25">
      <c r="A144" s="62" t="s">
        <v>839</v>
      </c>
      <c r="B144" s="61" t="s">
        <v>884</v>
      </c>
      <c r="C144" s="61" t="s">
        <v>509</v>
      </c>
      <c r="D144" s="61" t="s">
        <v>1179</v>
      </c>
      <c r="E144" s="61" t="s">
        <v>838</v>
      </c>
      <c r="F144" s="60">
        <v>107172.23</v>
      </c>
      <c r="G144" s="60">
        <v>107172.23</v>
      </c>
      <c r="H144" s="60">
        <v>101835</v>
      </c>
    </row>
    <row r="145" spans="1:8" ht="51" outlineLevel="3" x14ac:dyDescent="0.25">
      <c r="A145" s="62" t="s">
        <v>834</v>
      </c>
      <c r="B145" s="61" t="s">
        <v>884</v>
      </c>
      <c r="C145" s="61" t="s">
        <v>509</v>
      </c>
      <c r="D145" s="61" t="s">
        <v>1179</v>
      </c>
      <c r="E145" s="61" t="s">
        <v>832</v>
      </c>
      <c r="F145" s="60">
        <v>27492913.210000001</v>
      </c>
      <c r="G145" s="60">
        <v>27492913.210000001</v>
      </c>
      <c r="H145" s="60">
        <v>22360000</v>
      </c>
    </row>
    <row r="146" spans="1:8" ht="51" outlineLevel="2" x14ac:dyDescent="0.25">
      <c r="A146" s="62" t="s">
        <v>1178</v>
      </c>
      <c r="B146" s="61" t="s">
        <v>884</v>
      </c>
      <c r="C146" s="61" t="s">
        <v>509</v>
      </c>
      <c r="D146" s="61" t="s">
        <v>1177</v>
      </c>
      <c r="E146" s="61" t="s">
        <v>442</v>
      </c>
      <c r="F146" s="60">
        <v>21026504.73</v>
      </c>
      <c r="G146" s="60">
        <v>21026504.73</v>
      </c>
      <c r="H146" s="60">
        <v>20396901.100000001</v>
      </c>
    </row>
    <row r="147" spans="1:8" ht="25.5" outlineLevel="3" x14ac:dyDescent="0.25">
      <c r="A147" s="62" t="s">
        <v>461</v>
      </c>
      <c r="B147" s="61" t="s">
        <v>884</v>
      </c>
      <c r="C147" s="61" t="s">
        <v>509</v>
      </c>
      <c r="D147" s="61" t="s">
        <v>1177</v>
      </c>
      <c r="E147" s="61" t="s">
        <v>458</v>
      </c>
      <c r="F147" s="60">
        <v>20637665.73</v>
      </c>
      <c r="G147" s="60">
        <v>20637665.73</v>
      </c>
      <c r="H147" s="60">
        <v>20008062.100000001</v>
      </c>
    </row>
    <row r="148" spans="1:8" ht="51" outlineLevel="3" x14ac:dyDescent="0.25">
      <c r="A148" s="62" t="s">
        <v>501</v>
      </c>
      <c r="B148" s="61" t="s">
        <v>884</v>
      </c>
      <c r="C148" s="61" t="s">
        <v>509</v>
      </c>
      <c r="D148" s="61" t="s">
        <v>1177</v>
      </c>
      <c r="E148" s="61" t="s">
        <v>499</v>
      </c>
      <c r="F148" s="60">
        <v>388839</v>
      </c>
      <c r="G148" s="60">
        <v>388839</v>
      </c>
      <c r="H148" s="60">
        <v>388839</v>
      </c>
    </row>
    <row r="149" spans="1:8" ht="38.25" outlineLevel="2" x14ac:dyDescent="0.25">
      <c r="A149" s="62" t="s">
        <v>1176</v>
      </c>
      <c r="B149" s="61" t="s">
        <v>884</v>
      </c>
      <c r="C149" s="61" t="s">
        <v>509</v>
      </c>
      <c r="D149" s="61" t="s">
        <v>1175</v>
      </c>
      <c r="E149" s="61" t="s">
        <v>442</v>
      </c>
      <c r="F149" s="60">
        <v>1198000</v>
      </c>
      <c r="G149" s="60">
        <v>1198000</v>
      </c>
      <c r="H149" s="60">
        <v>1198000</v>
      </c>
    </row>
    <row r="150" spans="1:8" ht="25.5" outlineLevel="3" x14ac:dyDescent="0.25">
      <c r="A150" s="62" t="s">
        <v>461</v>
      </c>
      <c r="B150" s="61" t="s">
        <v>884</v>
      </c>
      <c r="C150" s="61" t="s">
        <v>509</v>
      </c>
      <c r="D150" s="61" t="s">
        <v>1175</v>
      </c>
      <c r="E150" s="61" t="s">
        <v>458</v>
      </c>
      <c r="F150" s="60">
        <v>1198000</v>
      </c>
      <c r="G150" s="60">
        <v>1198000</v>
      </c>
      <c r="H150" s="60">
        <v>1198000</v>
      </c>
    </row>
    <row r="151" spans="1:8" ht="51" outlineLevel="2" x14ac:dyDescent="0.25">
      <c r="A151" s="62" t="s">
        <v>1174</v>
      </c>
      <c r="B151" s="61" t="s">
        <v>884</v>
      </c>
      <c r="C151" s="61" t="s">
        <v>509</v>
      </c>
      <c r="D151" s="61" t="s">
        <v>1173</v>
      </c>
      <c r="E151" s="61" t="s">
        <v>442</v>
      </c>
      <c r="F151" s="60">
        <v>599000</v>
      </c>
      <c r="G151" s="60">
        <v>599000</v>
      </c>
      <c r="H151" s="60">
        <v>599000</v>
      </c>
    </row>
    <row r="152" spans="1:8" ht="25.5" outlineLevel="3" x14ac:dyDescent="0.25">
      <c r="A152" s="62" t="s">
        <v>461</v>
      </c>
      <c r="B152" s="61" t="s">
        <v>884</v>
      </c>
      <c r="C152" s="61" t="s">
        <v>509</v>
      </c>
      <c r="D152" s="61" t="s">
        <v>1173</v>
      </c>
      <c r="E152" s="61" t="s">
        <v>458</v>
      </c>
      <c r="F152" s="60">
        <v>599000</v>
      </c>
      <c r="G152" s="60">
        <v>599000</v>
      </c>
      <c r="H152" s="60">
        <v>599000</v>
      </c>
    </row>
    <row r="153" spans="1:8" ht="51" outlineLevel="2" x14ac:dyDescent="0.25">
      <c r="A153" s="62" t="s">
        <v>1172</v>
      </c>
      <c r="B153" s="61" t="s">
        <v>884</v>
      </c>
      <c r="C153" s="61" t="s">
        <v>509</v>
      </c>
      <c r="D153" s="61" t="s">
        <v>1171</v>
      </c>
      <c r="E153" s="61" t="s">
        <v>442</v>
      </c>
      <c r="F153" s="60">
        <v>862942</v>
      </c>
      <c r="G153" s="60">
        <v>862942</v>
      </c>
      <c r="H153" s="60">
        <v>862942</v>
      </c>
    </row>
    <row r="154" spans="1:8" ht="25.5" outlineLevel="3" x14ac:dyDescent="0.25">
      <c r="A154" s="62" t="s">
        <v>461</v>
      </c>
      <c r="B154" s="61" t="s">
        <v>884</v>
      </c>
      <c r="C154" s="61" t="s">
        <v>509</v>
      </c>
      <c r="D154" s="61" t="s">
        <v>1171</v>
      </c>
      <c r="E154" s="61" t="s">
        <v>458</v>
      </c>
      <c r="F154" s="60">
        <v>862942</v>
      </c>
      <c r="G154" s="60">
        <v>862942</v>
      </c>
      <c r="H154" s="60">
        <v>862942</v>
      </c>
    </row>
    <row r="155" spans="1:8" ht="51" outlineLevel="2" x14ac:dyDescent="0.25">
      <c r="A155" s="62" t="s">
        <v>1170</v>
      </c>
      <c r="B155" s="61" t="s">
        <v>884</v>
      </c>
      <c r="C155" s="61" t="s">
        <v>509</v>
      </c>
      <c r="D155" s="61" t="s">
        <v>1169</v>
      </c>
      <c r="E155" s="61" t="s">
        <v>442</v>
      </c>
      <c r="F155" s="60">
        <v>1904601.89</v>
      </c>
      <c r="G155" s="60">
        <v>1904601.89</v>
      </c>
      <c r="H155" s="60">
        <v>0</v>
      </c>
    </row>
    <row r="156" spans="1:8" ht="25.5" outlineLevel="3" x14ac:dyDescent="0.25">
      <c r="A156" s="62" t="s">
        <v>850</v>
      </c>
      <c r="B156" s="61" t="s">
        <v>884</v>
      </c>
      <c r="C156" s="61" t="s">
        <v>509</v>
      </c>
      <c r="D156" s="61" t="s">
        <v>1169</v>
      </c>
      <c r="E156" s="61" t="s">
        <v>849</v>
      </c>
      <c r="F156" s="60">
        <v>1581213.71</v>
      </c>
      <c r="G156" s="60">
        <v>1581213.71</v>
      </c>
      <c r="H156" s="60">
        <v>0</v>
      </c>
    </row>
    <row r="157" spans="1:8" ht="63.75" outlineLevel="3" x14ac:dyDescent="0.25">
      <c r="A157" s="62" t="s">
        <v>848</v>
      </c>
      <c r="B157" s="61" t="s">
        <v>884</v>
      </c>
      <c r="C157" s="61" t="s">
        <v>509</v>
      </c>
      <c r="D157" s="61" t="s">
        <v>1169</v>
      </c>
      <c r="E157" s="61" t="s">
        <v>847</v>
      </c>
      <c r="F157" s="60">
        <v>323388.18</v>
      </c>
      <c r="G157" s="60">
        <v>323388.18</v>
      </c>
      <c r="H157" s="60">
        <v>0</v>
      </c>
    </row>
    <row r="158" spans="1:8" ht="114.75" outlineLevel="2" x14ac:dyDescent="0.25">
      <c r="A158" s="62" t="s">
        <v>553</v>
      </c>
      <c r="B158" s="61" t="s">
        <v>884</v>
      </c>
      <c r="C158" s="61" t="s">
        <v>509</v>
      </c>
      <c r="D158" s="61" t="s">
        <v>549</v>
      </c>
      <c r="E158" s="61" t="s">
        <v>442</v>
      </c>
      <c r="F158" s="60">
        <v>3684660</v>
      </c>
      <c r="G158" s="60">
        <v>3684660</v>
      </c>
      <c r="H158" s="60">
        <v>3684660</v>
      </c>
    </row>
    <row r="159" spans="1:8" outlineLevel="3" x14ac:dyDescent="0.25">
      <c r="A159" s="62" t="s">
        <v>836</v>
      </c>
      <c r="B159" s="61" t="s">
        <v>884</v>
      </c>
      <c r="C159" s="61" t="s">
        <v>509</v>
      </c>
      <c r="D159" s="61" t="s">
        <v>549</v>
      </c>
      <c r="E159" s="61" t="s">
        <v>835</v>
      </c>
      <c r="F159" s="60">
        <v>850000</v>
      </c>
      <c r="G159" s="60">
        <v>850000</v>
      </c>
      <c r="H159" s="60">
        <v>850000</v>
      </c>
    </row>
    <row r="160" spans="1:8" ht="51" outlineLevel="3" x14ac:dyDescent="0.25">
      <c r="A160" s="62" t="s">
        <v>834</v>
      </c>
      <c r="B160" s="61" t="s">
        <v>884</v>
      </c>
      <c r="C160" s="61" t="s">
        <v>509</v>
      </c>
      <c r="D160" s="61" t="s">
        <v>549</v>
      </c>
      <c r="E160" s="61" t="s">
        <v>832</v>
      </c>
      <c r="F160" s="60">
        <v>256700</v>
      </c>
      <c r="G160" s="60">
        <v>256700</v>
      </c>
      <c r="H160" s="60">
        <v>256700</v>
      </c>
    </row>
    <row r="161" spans="1:8" ht="25.5" outlineLevel="3" x14ac:dyDescent="0.25">
      <c r="A161" s="62" t="s">
        <v>850</v>
      </c>
      <c r="B161" s="61" t="s">
        <v>884</v>
      </c>
      <c r="C161" s="61" t="s">
        <v>509</v>
      </c>
      <c r="D161" s="61" t="s">
        <v>549</v>
      </c>
      <c r="E161" s="61" t="s">
        <v>849</v>
      </c>
      <c r="F161" s="60">
        <v>1980000</v>
      </c>
      <c r="G161" s="60">
        <v>1980000</v>
      </c>
      <c r="H161" s="60">
        <v>1980000</v>
      </c>
    </row>
    <row r="162" spans="1:8" ht="63.75" outlineLevel="3" x14ac:dyDescent="0.25">
      <c r="A162" s="62" t="s">
        <v>848</v>
      </c>
      <c r="B162" s="61" t="s">
        <v>884</v>
      </c>
      <c r="C162" s="61" t="s">
        <v>509</v>
      </c>
      <c r="D162" s="61" t="s">
        <v>549</v>
      </c>
      <c r="E162" s="61" t="s">
        <v>847</v>
      </c>
      <c r="F162" s="60">
        <v>597960</v>
      </c>
      <c r="G162" s="60">
        <v>597960</v>
      </c>
      <c r="H162" s="60">
        <v>597960</v>
      </c>
    </row>
    <row r="163" spans="1:8" ht="89.25" outlineLevel="2" x14ac:dyDescent="0.25">
      <c r="A163" s="62" t="s">
        <v>837</v>
      </c>
      <c r="B163" s="61" t="s">
        <v>884</v>
      </c>
      <c r="C163" s="61" t="s">
        <v>509</v>
      </c>
      <c r="D163" s="61" t="s">
        <v>833</v>
      </c>
      <c r="E163" s="61" t="s">
        <v>442</v>
      </c>
      <c r="F163" s="60">
        <f>F164+F165+F166+F167</f>
        <v>0</v>
      </c>
      <c r="G163" s="60">
        <v>5113800</v>
      </c>
      <c r="H163" s="60">
        <v>5113800</v>
      </c>
    </row>
    <row r="164" spans="1:8" outlineLevel="3" x14ac:dyDescent="0.25">
      <c r="A164" s="62" t="s">
        <v>836</v>
      </c>
      <c r="B164" s="61" t="s">
        <v>884</v>
      </c>
      <c r="C164" s="61" t="s">
        <v>509</v>
      </c>
      <c r="D164" s="61" t="s">
        <v>833</v>
      </c>
      <c r="E164" s="61" t="s">
        <v>835</v>
      </c>
      <c r="F164" s="60">
        <f>535000-135000-300000-100000</f>
        <v>0</v>
      </c>
      <c r="G164" s="60">
        <v>535000</v>
      </c>
      <c r="H164" s="60">
        <v>535000</v>
      </c>
    </row>
    <row r="165" spans="1:8" ht="51" outlineLevel="3" x14ac:dyDescent="0.25">
      <c r="A165" s="62" t="s">
        <v>834</v>
      </c>
      <c r="B165" s="61" t="s">
        <v>884</v>
      </c>
      <c r="C165" s="61" t="s">
        <v>509</v>
      </c>
      <c r="D165" s="61" t="s">
        <v>833</v>
      </c>
      <c r="E165" s="61" t="s">
        <v>832</v>
      </c>
      <c r="F165" s="60">
        <f>53500-13500-30000-10000</f>
        <v>0</v>
      </c>
      <c r="G165" s="60">
        <v>53500</v>
      </c>
      <c r="H165" s="60">
        <v>53500</v>
      </c>
    </row>
    <row r="166" spans="1:8" ht="25.5" outlineLevel="3" x14ac:dyDescent="0.25">
      <c r="A166" s="62" t="s">
        <v>850</v>
      </c>
      <c r="B166" s="61" t="s">
        <v>884</v>
      </c>
      <c r="C166" s="61" t="s">
        <v>509</v>
      </c>
      <c r="D166" s="61" t="s">
        <v>833</v>
      </c>
      <c r="E166" s="61" t="s">
        <v>849</v>
      </c>
      <c r="F166" s="60">
        <f>3906213.71-3906213.71</f>
        <v>0</v>
      </c>
      <c r="G166" s="60">
        <v>3906213.71</v>
      </c>
      <c r="H166" s="60">
        <v>3906213.71</v>
      </c>
    </row>
    <row r="167" spans="1:8" ht="63.75" outlineLevel="3" x14ac:dyDescent="0.25">
      <c r="A167" s="62" t="s">
        <v>848</v>
      </c>
      <c r="B167" s="61" t="s">
        <v>884</v>
      </c>
      <c r="C167" s="61" t="s">
        <v>509</v>
      </c>
      <c r="D167" s="61" t="s">
        <v>833</v>
      </c>
      <c r="E167" s="61" t="s">
        <v>847</v>
      </c>
      <c r="F167" s="60">
        <f>619086.29-619086.29</f>
        <v>0</v>
      </c>
      <c r="G167" s="60">
        <v>619086.29</v>
      </c>
      <c r="H167" s="60">
        <v>619086.29</v>
      </c>
    </row>
    <row r="168" spans="1:8" outlineLevel="1" x14ac:dyDescent="0.25">
      <c r="A168" s="62" t="s">
        <v>1168</v>
      </c>
      <c r="B168" s="61" t="s">
        <v>884</v>
      </c>
      <c r="C168" s="61" t="s">
        <v>1167</v>
      </c>
      <c r="D168" s="61" t="s">
        <v>450</v>
      </c>
      <c r="E168" s="61" t="s">
        <v>442</v>
      </c>
      <c r="F168" s="60">
        <f>F169</f>
        <v>2872162.85</v>
      </c>
      <c r="G168" s="60">
        <v>2872162.85</v>
      </c>
      <c r="H168" s="60">
        <v>2848768.19</v>
      </c>
    </row>
    <row r="169" spans="1:8" ht="51" outlineLevel="2" x14ac:dyDescent="0.25">
      <c r="A169" s="62" t="s">
        <v>964</v>
      </c>
      <c r="B169" s="61" t="s">
        <v>884</v>
      </c>
      <c r="C169" s="61" t="s">
        <v>1167</v>
      </c>
      <c r="D169" s="61" t="s">
        <v>963</v>
      </c>
      <c r="E169" s="61" t="s">
        <v>442</v>
      </c>
      <c r="F169" s="60">
        <f>F170+F171+F172+F173+F174</f>
        <v>2872162.85</v>
      </c>
      <c r="G169" s="60">
        <v>2872162.85</v>
      </c>
      <c r="H169" s="60">
        <v>2848768.19</v>
      </c>
    </row>
    <row r="170" spans="1:8" ht="25.5" outlineLevel="3" x14ac:dyDescent="0.25">
      <c r="A170" s="62" t="s">
        <v>850</v>
      </c>
      <c r="B170" s="61" t="s">
        <v>884</v>
      </c>
      <c r="C170" s="61" t="s">
        <v>1167</v>
      </c>
      <c r="D170" s="61" t="s">
        <v>963</v>
      </c>
      <c r="E170" s="61" t="s">
        <v>849</v>
      </c>
      <c r="F170" s="60">
        <f>1912707.5-124761.66</f>
        <v>1787945.84</v>
      </c>
      <c r="G170" s="60">
        <v>1912707.5</v>
      </c>
      <c r="H170" s="60">
        <v>1912707.5</v>
      </c>
    </row>
    <row r="171" spans="1:8" ht="38.25" outlineLevel="3" x14ac:dyDescent="0.25">
      <c r="A171" s="62" t="s">
        <v>854</v>
      </c>
      <c r="B171" s="61" t="s">
        <v>884</v>
      </c>
      <c r="C171" s="61" t="s">
        <v>1167</v>
      </c>
      <c r="D171" s="61" t="s">
        <v>963</v>
      </c>
      <c r="E171" s="61" t="s">
        <v>851</v>
      </c>
      <c r="F171" s="60">
        <f>140078.39+9921.61</f>
        <v>150000</v>
      </c>
      <c r="G171" s="60">
        <v>140078.39000000001</v>
      </c>
      <c r="H171" s="60">
        <v>140078.39000000001</v>
      </c>
    </row>
    <row r="172" spans="1:8" ht="63.75" outlineLevel="3" x14ac:dyDescent="0.25">
      <c r="A172" s="62" t="s">
        <v>848</v>
      </c>
      <c r="B172" s="61" t="s">
        <v>884</v>
      </c>
      <c r="C172" s="61" t="s">
        <v>1167</v>
      </c>
      <c r="D172" s="61" t="s">
        <v>963</v>
      </c>
      <c r="E172" s="61" t="s">
        <v>847</v>
      </c>
      <c r="F172" s="60">
        <f>637813.88-97854.24</f>
        <v>539959.64</v>
      </c>
      <c r="G172" s="60">
        <v>637813.88</v>
      </c>
      <c r="H172" s="60">
        <v>637813.88</v>
      </c>
    </row>
    <row r="173" spans="1:8" ht="25.5" outlineLevel="3" x14ac:dyDescent="0.25">
      <c r="A173" s="62" t="s">
        <v>461</v>
      </c>
      <c r="B173" s="61" t="s">
        <v>884</v>
      </c>
      <c r="C173" s="61" t="s">
        <v>1167</v>
      </c>
      <c r="D173" s="61" t="s">
        <v>963</v>
      </c>
      <c r="E173" s="61" t="s">
        <v>458</v>
      </c>
      <c r="F173" s="60">
        <f>2073.48+212694.29</f>
        <v>214767.77000000002</v>
      </c>
      <c r="G173" s="60">
        <v>2073.48</v>
      </c>
      <c r="H173" s="60">
        <v>1754.62</v>
      </c>
    </row>
    <row r="174" spans="1:8" outlineLevel="3" x14ac:dyDescent="0.25">
      <c r="A174" s="62" t="s">
        <v>475</v>
      </c>
      <c r="B174" s="61" t="s">
        <v>884</v>
      </c>
      <c r="C174" s="61" t="s">
        <v>1167</v>
      </c>
      <c r="D174" s="61" t="s">
        <v>963</v>
      </c>
      <c r="E174" s="61" t="s">
        <v>474</v>
      </c>
      <c r="F174" s="60">
        <v>179489.6</v>
      </c>
      <c r="G174" s="60">
        <v>179489.6</v>
      </c>
      <c r="H174" s="60">
        <v>156413.79999999999</v>
      </c>
    </row>
    <row r="175" spans="1:8" ht="51" outlineLevel="1" x14ac:dyDescent="0.25">
      <c r="A175" s="62" t="s">
        <v>1166</v>
      </c>
      <c r="B175" s="61" t="s">
        <v>884</v>
      </c>
      <c r="C175" s="61" t="s">
        <v>1156</v>
      </c>
      <c r="D175" s="61" t="s">
        <v>450</v>
      </c>
      <c r="E175" s="61" t="s">
        <v>442</v>
      </c>
      <c r="F175" s="60">
        <f>F176+F178+F180+F183+F186+F192</f>
        <v>53537373.699999996</v>
      </c>
      <c r="G175" s="60">
        <v>53552373.700000003</v>
      </c>
      <c r="H175" s="60">
        <v>43126145.630000003</v>
      </c>
    </row>
    <row r="176" spans="1:8" ht="38.25" outlineLevel="2" x14ac:dyDescent="0.25">
      <c r="A176" s="62" t="s">
        <v>1165</v>
      </c>
      <c r="B176" s="61" t="s">
        <v>884</v>
      </c>
      <c r="C176" s="61" t="s">
        <v>1156</v>
      </c>
      <c r="D176" s="61" t="s">
        <v>1164</v>
      </c>
      <c r="E176" s="61" t="s">
        <v>442</v>
      </c>
      <c r="F176" s="60">
        <v>8642061.1199999992</v>
      </c>
      <c r="G176" s="60">
        <v>8642061.1199999992</v>
      </c>
      <c r="H176" s="60">
        <v>1641892.69</v>
      </c>
    </row>
    <row r="177" spans="1:8" ht="25.5" outlineLevel="3" x14ac:dyDescent="0.25">
      <c r="A177" s="62" t="s">
        <v>461</v>
      </c>
      <c r="B177" s="61" t="s">
        <v>884</v>
      </c>
      <c r="C177" s="61" t="s">
        <v>1156</v>
      </c>
      <c r="D177" s="61" t="s">
        <v>1164</v>
      </c>
      <c r="E177" s="61" t="s">
        <v>458</v>
      </c>
      <c r="F177" s="60">
        <v>8642061.1199999992</v>
      </c>
      <c r="G177" s="60">
        <v>8642061.1199999992</v>
      </c>
      <c r="H177" s="60">
        <v>1641892.69</v>
      </c>
    </row>
    <row r="178" spans="1:8" ht="38.25" outlineLevel="2" x14ac:dyDescent="0.25">
      <c r="A178" s="62" t="s">
        <v>1163</v>
      </c>
      <c r="B178" s="61" t="s">
        <v>884</v>
      </c>
      <c r="C178" s="61" t="s">
        <v>1156</v>
      </c>
      <c r="D178" s="61" t="s">
        <v>1162</v>
      </c>
      <c r="E178" s="61" t="s">
        <v>442</v>
      </c>
      <c r="F178" s="60">
        <v>555700</v>
      </c>
      <c r="G178" s="60">
        <v>555700</v>
      </c>
      <c r="H178" s="60">
        <v>20068</v>
      </c>
    </row>
    <row r="179" spans="1:8" ht="25.5" outlineLevel="3" x14ac:dyDescent="0.25">
      <c r="A179" s="62" t="s">
        <v>461</v>
      </c>
      <c r="B179" s="61" t="s">
        <v>884</v>
      </c>
      <c r="C179" s="61" t="s">
        <v>1156</v>
      </c>
      <c r="D179" s="61" t="s">
        <v>1162</v>
      </c>
      <c r="E179" s="61" t="s">
        <v>458</v>
      </c>
      <c r="F179" s="60">
        <v>555700</v>
      </c>
      <c r="G179" s="60">
        <v>555700</v>
      </c>
      <c r="H179" s="60">
        <v>20068</v>
      </c>
    </row>
    <row r="180" spans="1:8" ht="114.75" outlineLevel="2" x14ac:dyDescent="0.25">
      <c r="A180" s="62" t="s">
        <v>1161</v>
      </c>
      <c r="B180" s="61" t="s">
        <v>884</v>
      </c>
      <c r="C180" s="61" t="s">
        <v>1156</v>
      </c>
      <c r="D180" s="61" t="s">
        <v>1159</v>
      </c>
      <c r="E180" s="61" t="s">
        <v>442</v>
      </c>
      <c r="F180" s="60">
        <v>1050000</v>
      </c>
      <c r="G180" s="60">
        <v>1050000</v>
      </c>
      <c r="H180" s="60">
        <v>1050000</v>
      </c>
    </row>
    <row r="181" spans="1:8" ht="76.5" outlineLevel="3" x14ac:dyDescent="0.25">
      <c r="A181" s="62" t="s">
        <v>473</v>
      </c>
      <c r="B181" s="61" t="s">
        <v>884</v>
      </c>
      <c r="C181" s="61" t="s">
        <v>1156</v>
      </c>
      <c r="D181" s="61" t="s">
        <v>1159</v>
      </c>
      <c r="E181" s="61" t="s">
        <v>471</v>
      </c>
      <c r="F181" s="60">
        <v>1050000</v>
      </c>
      <c r="G181" s="60">
        <v>1050000</v>
      </c>
      <c r="H181" s="60">
        <v>1050000</v>
      </c>
    </row>
    <row r="182" spans="1:8" outlineLevel="3" x14ac:dyDescent="0.25">
      <c r="A182" s="62" t="s">
        <v>1160</v>
      </c>
      <c r="B182" s="61" t="s">
        <v>884</v>
      </c>
      <c r="C182" s="61" t="s">
        <v>1156</v>
      </c>
      <c r="D182" s="61" t="s">
        <v>1159</v>
      </c>
      <c r="E182" s="61" t="s">
        <v>1158</v>
      </c>
      <c r="F182" s="60">
        <v>0</v>
      </c>
      <c r="G182" s="60">
        <v>0</v>
      </c>
      <c r="H182" s="60">
        <v>0</v>
      </c>
    </row>
    <row r="183" spans="1:8" ht="76.5" outlineLevel="2" x14ac:dyDescent="0.25">
      <c r="A183" s="62" t="s">
        <v>571</v>
      </c>
      <c r="B183" s="61" t="s">
        <v>884</v>
      </c>
      <c r="C183" s="61" t="s">
        <v>1156</v>
      </c>
      <c r="D183" s="61" t="s">
        <v>1157</v>
      </c>
      <c r="E183" s="61" t="s">
        <v>442</v>
      </c>
      <c r="F183" s="60">
        <f>F184+F185</f>
        <v>538500</v>
      </c>
      <c r="G183" s="60">
        <v>553500</v>
      </c>
      <c r="H183" s="60">
        <v>545549.67000000004</v>
      </c>
    </row>
    <row r="184" spans="1:8" ht="38.25" outlineLevel="3" x14ac:dyDescent="0.25">
      <c r="A184" s="62" t="s">
        <v>839</v>
      </c>
      <c r="B184" s="61" t="s">
        <v>884</v>
      </c>
      <c r="C184" s="61" t="s">
        <v>1156</v>
      </c>
      <c r="D184" s="61" t="s">
        <v>1157</v>
      </c>
      <c r="E184" s="61" t="s">
        <v>838</v>
      </c>
      <c r="F184" s="60">
        <v>525000</v>
      </c>
      <c r="G184" s="60">
        <v>525000</v>
      </c>
      <c r="H184" s="60">
        <v>517825.09</v>
      </c>
    </row>
    <row r="185" spans="1:8" ht="51" outlineLevel="3" x14ac:dyDescent="0.25">
      <c r="A185" s="62" t="s">
        <v>834</v>
      </c>
      <c r="B185" s="61" t="s">
        <v>884</v>
      </c>
      <c r="C185" s="61" t="s">
        <v>1156</v>
      </c>
      <c r="D185" s="61" t="s">
        <v>1157</v>
      </c>
      <c r="E185" s="61" t="s">
        <v>832</v>
      </c>
      <c r="F185" s="60">
        <f>28500-15000</f>
        <v>13500</v>
      </c>
      <c r="G185" s="60">
        <v>28500</v>
      </c>
      <c r="H185" s="60">
        <v>27724.58</v>
      </c>
    </row>
    <row r="186" spans="1:8" ht="25.5" outlineLevel="2" x14ac:dyDescent="0.25">
      <c r="A186" s="62" t="s">
        <v>971</v>
      </c>
      <c r="B186" s="61" t="s">
        <v>884</v>
      </c>
      <c r="C186" s="61" t="s">
        <v>1156</v>
      </c>
      <c r="D186" s="61" t="s">
        <v>970</v>
      </c>
      <c r="E186" s="61" t="s">
        <v>442</v>
      </c>
      <c r="F186" s="60">
        <v>40358457.859999999</v>
      </c>
      <c r="G186" s="60">
        <v>40358457.859999999</v>
      </c>
      <c r="H186" s="60">
        <v>38323084.759999998</v>
      </c>
    </row>
    <row r="187" spans="1:8" outlineLevel="3" x14ac:dyDescent="0.25">
      <c r="A187" s="62" t="s">
        <v>836</v>
      </c>
      <c r="B187" s="61" t="s">
        <v>884</v>
      </c>
      <c r="C187" s="61" t="s">
        <v>1156</v>
      </c>
      <c r="D187" s="61" t="s">
        <v>970</v>
      </c>
      <c r="E187" s="61" t="s">
        <v>835</v>
      </c>
      <c r="F187" s="60">
        <v>29318559.73</v>
      </c>
      <c r="G187" s="60">
        <v>29318559.73</v>
      </c>
      <c r="H187" s="60">
        <v>29106263.68</v>
      </c>
    </row>
    <row r="188" spans="1:8" ht="38.25" outlineLevel="3" x14ac:dyDescent="0.25">
      <c r="A188" s="62" t="s">
        <v>839</v>
      </c>
      <c r="B188" s="61" t="s">
        <v>884</v>
      </c>
      <c r="C188" s="61" t="s">
        <v>1156</v>
      </c>
      <c r="D188" s="61" t="s">
        <v>970</v>
      </c>
      <c r="E188" s="61" t="s">
        <v>838</v>
      </c>
      <c r="F188" s="60">
        <v>17950</v>
      </c>
      <c r="G188" s="60">
        <v>17950</v>
      </c>
      <c r="H188" s="60">
        <v>17950</v>
      </c>
    </row>
    <row r="189" spans="1:8" ht="51" outlineLevel="3" x14ac:dyDescent="0.25">
      <c r="A189" s="62" t="s">
        <v>834</v>
      </c>
      <c r="B189" s="61" t="s">
        <v>884</v>
      </c>
      <c r="C189" s="61" t="s">
        <v>1156</v>
      </c>
      <c r="D189" s="61" t="s">
        <v>970</v>
      </c>
      <c r="E189" s="61" t="s">
        <v>832</v>
      </c>
      <c r="F189" s="60">
        <v>8850826.2699999996</v>
      </c>
      <c r="G189" s="60">
        <v>8850826.2699999996</v>
      </c>
      <c r="H189" s="60">
        <v>7999913.4400000004</v>
      </c>
    </row>
    <row r="190" spans="1:8" ht="25.5" outlineLevel="3" x14ac:dyDescent="0.25">
      <c r="A190" s="62" t="s">
        <v>461</v>
      </c>
      <c r="B190" s="61" t="s">
        <v>884</v>
      </c>
      <c r="C190" s="61" t="s">
        <v>1156</v>
      </c>
      <c r="D190" s="61" t="s">
        <v>970</v>
      </c>
      <c r="E190" s="61" t="s">
        <v>458</v>
      </c>
      <c r="F190" s="60">
        <v>1937794.15</v>
      </c>
      <c r="G190" s="60">
        <v>1937794.15</v>
      </c>
      <c r="H190" s="60">
        <v>1045267.68</v>
      </c>
    </row>
    <row r="191" spans="1:8" outlineLevel="3" x14ac:dyDescent="0.25">
      <c r="A191" s="62" t="s">
        <v>475</v>
      </c>
      <c r="B191" s="61" t="s">
        <v>884</v>
      </c>
      <c r="C191" s="61" t="s">
        <v>1156</v>
      </c>
      <c r="D191" s="61" t="s">
        <v>970</v>
      </c>
      <c r="E191" s="61" t="s">
        <v>474</v>
      </c>
      <c r="F191" s="60">
        <v>233327.71</v>
      </c>
      <c r="G191" s="60">
        <v>233327.71</v>
      </c>
      <c r="H191" s="60">
        <v>153689.96</v>
      </c>
    </row>
    <row r="192" spans="1:8" ht="38.25" outlineLevel="2" x14ac:dyDescent="0.25">
      <c r="A192" s="62" t="s">
        <v>969</v>
      </c>
      <c r="B192" s="61" t="s">
        <v>884</v>
      </c>
      <c r="C192" s="61" t="s">
        <v>1156</v>
      </c>
      <c r="D192" s="61" t="s">
        <v>968</v>
      </c>
      <c r="E192" s="61" t="s">
        <v>442</v>
      </c>
      <c r="F192" s="60">
        <v>2392654.7200000002</v>
      </c>
      <c r="G192" s="60">
        <v>2392654.7200000002</v>
      </c>
      <c r="H192" s="60">
        <v>1545550.51</v>
      </c>
    </row>
    <row r="193" spans="1:8" ht="38.25" outlineLevel="3" x14ac:dyDescent="0.25">
      <c r="A193" s="62" t="s">
        <v>839</v>
      </c>
      <c r="B193" s="61" t="s">
        <v>884</v>
      </c>
      <c r="C193" s="61" t="s">
        <v>1156</v>
      </c>
      <c r="D193" s="61" t="s">
        <v>968</v>
      </c>
      <c r="E193" s="61" t="s">
        <v>838</v>
      </c>
      <c r="F193" s="60">
        <v>319266.31</v>
      </c>
      <c r="G193" s="60">
        <v>319266.31</v>
      </c>
      <c r="H193" s="60">
        <v>91633.75</v>
      </c>
    </row>
    <row r="194" spans="1:8" ht="25.5" outlineLevel="3" x14ac:dyDescent="0.25">
      <c r="A194" s="62" t="s">
        <v>461</v>
      </c>
      <c r="B194" s="61" t="s">
        <v>884</v>
      </c>
      <c r="C194" s="61" t="s">
        <v>1156</v>
      </c>
      <c r="D194" s="61" t="s">
        <v>968</v>
      </c>
      <c r="E194" s="61" t="s">
        <v>458</v>
      </c>
      <c r="F194" s="60">
        <v>2056647.41</v>
      </c>
      <c r="G194" s="60">
        <v>2056647.41</v>
      </c>
      <c r="H194" s="60">
        <v>1437213.76</v>
      </c>
    </row>
    <row r="195" spans="1:8" ht="25.5" outlineLevel="3" x14ac:dyDescent="0.25">
      <c r="A195" s="62" t="s">
        <v>985</v>
      </c>
      <c r="B195" s="61" t="s">
        <v>884</v>
      </c>
      <c r="C195" s="61" t="s">
        <v>1156</v>
      </c>
      <c r="D195" s="61" t="s">
        <v>968</v>
      </c>
      <c r="E195" s="61" t="s">
        <v>984</v>
      </c>
      <c r="F195" s="60">
        <v>2483</v>
      </c>
      <c r="G195" s="60">
        <v>2483</v>
      </c>
      <c r="H195" s="60">
        <v>2451</v>
      </c>
    </row>
    <row r="196" spans="1:8" outlineLevel="3" x14ac:dyDescent="0.25">
      <c r="A196" s="62" t="s">
        <v>517</v>
      </c>
      <c r="B196" s="61" t="s">
        <v>884</v>
      </c>
      <c r="C196" s="61" t="s">
        <v>1156</v>
      </c>
      <c r="D196" s="61" t="s">
        <v>968</v>
      </c>
      <c r="E196" s="61" t="s">
        <v>515</v>
      </c>
      <c r="F196" s="60">
        <v>14258</v>
      </c>
      <c r="G196" s="60">
        <v>14258</v>
      </c>
      <c r="H196" s="60">
        <v>14252</v>
      </c>
    </row>
    <row r="197" spans="1:8" ht="38.25" outlineLevel="1" x14ac:dyDescent="0.25">
      <c r="A197" s="62" t="s">
        <v>1155</v>
      </c>
      <c r="B197" s="61" t="s">
        <v>884</v>
      </c>
      <c r="C197" s="61" t="s">
        <v>1151</v>
      </c>
      <c r="D197" s="61" t="s">
        <v>450</v>
      </c>
      <c r="E197" s="61" t="s">
        <v>442</v>
      </c>
      <c r="F197" s="60">
        <f>F198+F200+F202</f>
        <v>5385695.1200000001</v>
      </c>
      <c r="G197" s="60">
        <v>5385695.1200000001</v>
      </c>
      <c r="H197" s="60">
        <v>4168847.54</v>
      </c>
    </row>
    <row r="198" spans="1:8" ht="63.75" outlineLevel="2" x14ac:dyDescent="0.25">
      <c r="A198" s="62" t="s">
        <v>1154</v>
      </c>
      <c r="B198" s="61" t="s">
        <v>884</v>
      </c>
      <c r="C198" s="61" t="s">
        <v>1151</v>
      </c>
      <c r="D198" s="61" t="s">
        <v>1153</v>
      </c>
      <c r="E198" s="61" t="s">
        <v>442</v>
      </c>
      <c r="F198" s="60">
        <v>120000</v>
      </c>
      <c r="G198" s="60">
        <v>120000</v>
      </c>
      <c r="H198" s="60">
        <v>0</v>
      </c>
    </row>
    <row r="199" spans="1:8" ht="38.25" outlineLevel="3" x14ac:dyDescent="0.25">
      <c r="A199" s="62" t="s">
        <v>659</v>
      </c>
      <c r="B199" s="61" t="s">
        <v>884</v>
      </c>
      <c r="C199" s="61" t="s">
        <v>1151</v>
      </c>
      <c r="D199" s="61" t="s">
        <v>1153</v>
      </c>
      <c r="E199" s="61" t="s">
        <v>657</v>
      </c>
      <c r="F199" s="60">
        <v>120000</v>
      </c>
      <c r="G199" s="60">
        <v>120000</v>
      </c>
      <c r="H199" s="60">
        <v>0</v>
      </c>
    </row>
    <row r="200" spans="1:8" ht="51" outlineLevel="2" x14ac:dyDescent="0.25">
      <c r="A200" s="62" t="s">
        <v>594</v>
      </c>
      <c r="B200" s="61" t="s">
        <v>884</v>
      </c>
      <c r="C200" s="61" t="s">
        <v>1151</v>
      </c>
      <c r="D200" s="61" t="s">
        <v>593</v>
      </c>
      <c r="E200" s="61" t="s">
        <v>442</v>
      </c>
      <c r="F200" s="60">
        <v>2265695.12</v>
      </c>
      <c r="G200" s="60">
        <v>2265695.12</v>
      </c>
      <c r="H200" s="60">
        <v>1168847.54</v>
      </c>
    </row>
    <row r="201" spans="1:8" ht="25.5" outlineLevel="3" x14ac:dyDescent="0.25">
      <c r="A201" s="62" t="s">
        <v>461</v>
      </c>
      <c r="B201" s="61" t="s">
        <v>884</v>
      </c>
      <c r="C201" s="61" t="s">
        <v>1151</v>
      </c>
      <c r="D201" s="61" t="s">
        <v>593</v>
      </c>
      <c r="E201" s="61" t="s">
        <v>458</v>
      </c>
      <c r="F201" s="60">
        <v>2265695.12</v>
      </c>
      <c r="G201" s="60">
        <v>2265695.12</v>
      </c>
      <c r="H201" s="60">
        <v>1168847.54</v>
      </c>
    </row>
    <row r="202" spans="1:8" ht="140.25" outlineLevel="2" x14ac:dyDescent="0.25">
      <c r="A202" s="62" t="s">
        <v>1152</v>
      </c>
      <c r="B202" s="61" t="s">
        <v>884</v>
      </c>
      <c r="C202" s="61" t="s">
        <v>1151</v>
      </c>
      <c r="D202" s="61" t="s">
        <v>1150</v>
      </c>
      <c r="E202" s="61" t="s">
        <v>442</v>
      </c>
      <c r="F202" s="60">
        <v>3000000</v>
      </c>
      <c r="G202" s="60">
        <v>3000000</v>
      </c>
      <c r="H202" s="60">
        <v>3000000</v>
      </c>
    </row>
    <row r="203" spans="1:8" outlineLevel="3" x14ac:dyDescent="0.25">
      <c r="A203" s="62" t="s">
        <v>836</v>
      </c>
      <c r="B203" s="61" t="s">
        <v>884</v>
      </c>
      <c r="C203" s="61" t="s">
        <v>1151</v>
      </c>
      <c r="D203" s="61" t="s">
        <v>1150</v>
      </c>
      <c r="E203" s="61" t="s">
        <v>835</v>
      </c>
      <c r="F203" s="60">
        <v>525000</v>
      </c>
      <c r="G203" s="60">
        <v>525000</v>
      </c>
      <c r="H203" s="60">
        <v>525000</v>
      </c>
    </row>
    <row r="204" spans="1:8" ht="51" outlineLevel="3" x14ac:dyDescent="0.25">
      <c r="A204" s="62" t="s">
        <v>834</v>
      </c>
      <c r="B204" s="61" t="s">
        <v>884</v>
      </c>
      <c r="C204" s="61" t="s">
        <v>1151</v>
      </c>
      <c r="D204" s="61" t="s">
        <v>1150</v>
      </c>
      <c r="E204" s="61" t="s">
        <v>832</v>
      </c>
      <c r="F204" s="60">
        <v>158550</v>
      </c>
      <c r="G204" s="60">
        <v>158550</v>
      </c>
      <c r="H204" s="60">
        <v>158550</v>
      </c>
    </row>
    <row r="205" spans="1:8" ht="25.5" outlineLevel="3" x14ac:dyDescent="0.25">
      <c r="A205" s="62" t="s">
        <v>850</v>
      </c>
      <c r="B205" s="61" t="s">
        <v>884</v>
      </c>
      <c r="C205" s="61" t="s">
        <v>1151</v>
      </c>
      <c r="D205" s="61" t="s">
        <v>1150</v>
      </c>
      <c r="E205" s="61" t="s">
        <v>849</v>
      </c>
      <c r="F205" s="60">
        <v>1779147.47</v>
      </c>
      <c r="G205" s="60">
        <v>1779147.47</v>
      </c>
      <c r="H205" s="60">
        <v>1779147.47</v>
      </c>
    </row>
    <row r="206" spans="1:8" ht="63.75" outlineLevel="3" x14ac:dyDescent="0.25">
      <c r="A206" s="62" t="s">
        <v>848</v>
      </c>
      <c r="B206" s="61" t="s">
        <v>884</v>
      </c>
      <c r="C206" s="61" t="s">
        <v>1151</v>
      </c>
      <c r="D206" s="61" t="s">
        <v>1150</v>
      </c>
      <c r="E206" s="61" t="s">
        <v>847</v>
      </c>
      <c r="F206" s="60">
        <v>537302.53</v>
      </c>
      <c r="G206" s="60">
        <v>537302.53</v>
      </c>
      <c r="H206" s="60">
        <v>537302.53</v>
      </c>
    </row>
    <row r="207" spans="1:8" outlineLevel="1" x14ac:dyDescent="0.25">
      <c r="A207" s="62" t="s">
        <v>1149</v>
      </c>
      <c r="B207" s="61" t="s">
        <v>884</v>
      </c>
      <c r="C207" s="61" t="s">
        <v>1147</v>
      </c>
      <c r="D207" s="61" t="s">
        <v>450</v>
      </c>
      <c r="E207" s="61" t="s">
        <v>442</v>
      </c>
      <c r="F207" s="60">
        <f>F208</f>
        <v>16145800</v>
      </c>
      <c r="G207" s="60">
        <v>16145800</v>
      </c>
      <c r="H207" s="60">
        <v>16145800</v>
      </c>
    </row>
    <row r="208" spans="1:8" ht="76.5" outlineLevel="2" x14ac:dyDescent="0.25">
      <c r="A208" s="62" t="s">
        <v>1148</v>
      </c>
      <c r="B208" s="61" t="s">
        <v>884</v>
      </c>
      <c r="C208" s="61" t="s">
        <v>1147</v>
      </c>
      <c r="D208" s="61" t="s">
        <v>1146</v>
      </c>
      <c r="E208" s="61" t="s">
        <v>442</v>
      </c>
      <c r="F208" s="60">
        <v>16145800</v>
      </c>
      <c r="G208" s="60">
        <v>16145800</v>
      </c>
      <c r="H208" s="60">
        <v>16145800</v>
      </c>
    </row>
    <row r="209" spans="1:8" outlineLevel="3" x14ac:dyDescent="0.25">
      <c r="A209" s="62" t="s">
        <v>836</v>
      </c>
      <c r="B209" s="61" t="s">
        <v>884</v>
      </c>
      <c r="C209" s="61" t="s">
        <v>1147</v>
      </c>
      <c r="D209" s="61" t="s">
        <v>1146</v>
      </c>
      <c r="E209" s="61" t="s">
        <v>835</v>
      </c>
      <c r="F209" s="60">
        <v>12400768.050000001</v>
      </c>
      <c r="G209" s="60">
        <v>12400768.050000001</v>
      </c>
      <c r="H209" s="60">
        <v>12400768.050000001</v>
      </c>
    </row>
    <row r="210" spans="1:8" ht="51" outlineLevel="3" x14ac:dyDescent="0.25">
      <c r="A210" s="62" t="s">
        <v>834</v>
      </c>
      <c r="B210" s="61" t="s">
        <v>884</v>
      </c>
      <c r="C210" s="61" t="s">
        <v>1147</v>
      </c>
      <c r="D210" s="61" t="s">
        <v>1146</v>
      </c>
      <c r="E210" s="61" t="s">
        <v>832</v>
      </c>
      <c r="F210" s="60">
        <v>3745031.95</v>
      </c>
      <c r="G210" s="60">
        <v>3745031.95</v>
      </c>
      <c r="H210" s="60">
        <v>3745031.95</v>
      </c>
    </row>
    <row r="211" spans="1:8" outlineLevel="1" x14ac:dyDescent="0.25">
      <c r="A211" s="62" t="s">
        <v>1145</v>
      </c>
      <c r="B211" s="61" t="s">
        <v>884</v>
      </c>
      <c r="C211" s="61" t="s">
        <v>1139</v>
      </c>
      <c r="D211" s="61" t="s">
        <v>450</v>
      </c>
      <c r="E211" s="61" t="s">
        <v>442</v>
      </c>
      <c r="F211" s="60">
        <f>F212+F214+F218</f>
        <v>1838071.69</v>
      </c>
      <c r="G211" s="60">
        <v>1838071.69</v>
      </c>
      <c r="H211" s="60">
        <v>1409097.46</v>
      </c>
    </row>
    <row r="212" spans="1:8" ht="76.5" outlineLevel="2" x14ac:dyDescent="0.25">
      <c r="A212" s="62" t="s">
        <v>1144</v>
      </c>
      <c r="B212" s="61" t="s">
        <v>884</v>
      </c>
      <c r="C212" s="61" t="s">
        <v>1139</v>
      </c>
      <c r="D212" s="61" t="s">
        <v>1143</v>
      </c>
      <c r="E212" s="61" t="s">
        <v>442</v>
      </c>
      <c r="F212" s="60">
        <v>50000</v>
      </c>
      <c r="G212" s="60">
        <v>50000</v>
      </c>
      <c r="H212" s="60">
        <v>28945.5</v>
      </c>
    </row>
    <row r="213" spans="1:8" ht="25.5" outlineLevel="3" x14ac:dyDescent="0.25">
      <c r="A213" s="62" t="s">
        <v>461</v>
      </c>
      <c r="B213" s="61" t="s">
        <v>884</v>
      </c>
      <c r="C213" s="61" t="s">
        <v>1139</v>
      </c>
      <c r="D213" s="61" t="s">
        <v>1143</v>
      </c>
      <c r="E213" s="61" t="s">
        <v>458</v>
      </c>
      <c r="F213" s="60">
        <v>50000</v>
      </c>
      <c r="G213" s="60">
        <v>50000</v>
      </c>
      <c r="H213" s="60">
        <v>28945.5</v>
      </c>
    </row>
    <row r="214" spans="1:8" ht="51" outlineLevel="2" x14ac:dyDescent="0.25">
      <c r="A214" s="62" t="s">
        <v>1142</v>
      </c>
      <c r="B214" s="61" t="s">
        <v>884</v>
      </c>
      <c r="C214" s="61" t="s">
        <v>1139</v>
      </c>
      <c r="D214" s="61" t="s">
        <v>1141</v>
      </c>
      <c r="E214" s="61" t="s">
        <v>442</v>
      </c>
      <c r="F214" s="60">
        <v>591587</v>
      </c>
      <c r="G214" s="60">
        <v>591587</v>
      </c>
      <c r="H214" s="60">
        <v>326584</v>
      </c>
    </row>
    <row r="215" spans="1:8" outlineLevel="3" x14ac:dyDescent="0.25">
      <c r="A215" s="62" t="s">
        <v>836</v>
      </c>
      <c r="B215" s="61" t="s">
        <v>884</v>
      </c>
      <c r="C215" s="61" t="s">
        <v>1139</v>
      </c>
      <c r="D215" s="61" t="s">
        <v>1141</v>
      </c>
      <c r="E215" s="61" t="s">
        <v>835</v>
      </c>
      <c r="F215" s="60">
        <v>23332.57</v>
      </c>
      <c r="G215" s="60">
        <v>23332.57</v>
      </c>
      <c r="H215" s="60">
        <v>23332.57</v>
      </c>
    </row>
    <row r="216" spans="1:8" ht="51" outlineLevel="3" x14ac:dyDescent="0.25">
      <c r="A216" s="62" t="s">
        <v>834</v>
      </c>
      <c r="B216" s="61" t="s">
        <v>884</v>
      </c>
      <c r="C216" s="61" t="s">
        <v>1139</v>
      </c>
      <c r="D216" s="61" t="s">
        <v>1141</v>
      </c>
      <c r="E216" s="61" t="s">
        <v>832</v>
      </c>
      <c r="F216" s="60">
        <v>7046.43</v>
      </c>
      <c r="G216" s="60">
        <v>7046.43</v>
      </c>
      <c r="H216" s="60">
        <v>7046.43</v>
      </c>
    </row>
    <row r="217" spans="1:8" ht="25.5" outlineLevel="3" x14ac:dyDescent="0.25">
      <c r="A217" s="62" t="s">
        <v>461</v>
      </c>
      <c r="B217" s="61" t="s">
        <v>884</v>
      </c>
      <c r="C217" s="61" t="s">
        <v>1139</v>
      </c>
      <c r="D217" s="61" t="s">
        <v>1141</v>
      </c>
      <c r="E217" s="61" t="s">
        <v>458</v>
      </c>
      <c r="F217" s="60">
        <v>561208</v>
      </c>
      <c r="G217" s="60">
        <v>561208</v>
      </c>
      <c r="H217" s="60">
        <v>296205</v>
      </c>
    </row>
    <row r="218" spans="1:8" ht="38.25" outlineLevel="2" x14ac:dyDescent="0.25">
      <c r="A218" s="62" t="s">
        <v>1140</v>
      </c>
      <c r="B218" s="61" t="s">
        <v>884</v>
      </c>
      <c r="C218" s="61" t="s">
        <v>1139</v>
      </c>
      <c r="D218" s="61" t="s">
        <v>1138</v>
      </c>
      <c r="E218" s="61" t="s">
        <v>442</v>
      </c>
      <c r="F218" s="60">
        <v>1196484.69</v>
      </c>
      <c r="G218" s="60">
        <v>1196484.69</v>
      </c>
      <c r="H218" s="60">
        <v>1053567.96</v>
      </c>
    </row>
    <row r="219" spans="1:8" ht="25.5" outlineLevel="3" x14ac:dyDescent="0.25">
      <c r="A219" s="62" t="s">
        <v>461</v>
      </c>
      <c r="B219" s="61" t="s">
        <v>884</v>
      </c>
      <c r="C219" s="61" t="s">
        <v>1139</v>
      </c>
      <c r="D219" s="61" t="s">
        <v>1138</v>
      </c>
      <c r="E219" s="61" t="s">
        <v>458</v>
      </c>
      <c r="F219" s="60">
        <v>1196484.69</v>
      </c>
      <c r="G219" s="60">
        <v>1196484.69</v>
      </c>
      <c r="H219" s="60">
        <v>1053567.96</v>
      </c>
    </row>
    <row r="220" spans="1:8" outlineLevel="1" x14ac:dyDescent="0.25">
      <c r="A220" s="62" t="s">
        <v>1137</v>
      </c>
      <c r="B220" s="61" t="s">
        <v>884</v>
      </c>
      <c r="C220" s="61" t="s">
        <v>1135</v>
      </c>
      <c r="D220" s="61" t="s">
        <v>450</v>
      </c>
      <c r="E220" s="61" t="s">
        <v>442</v>
      </c>
      <c r="F220" s="60">
        <f>F221</f>
        <v>17921856.5</v>
      </c>
      <c r="G220" s="60">
        <v>17921856.5</v>
      </c>
      <c r="H220" s="60">
        <v>0</v>
      </c>
    </row>
    <row r="221" spans="1:8" ht="114.75" outlineLevel="2" x14ac:dyDescent="0.25">
      <c r="A221" s="62" t="s">
        <v>1136</v>
      </c>
      <c r="B221" s="61" t="s">
        <v>884</v>
      </c>
      <c r="C221" s="61" t="s">
        <v>1135</v>
      </c>
      <c r="D221" s="61" t="s">
        <v>1134</v>
      </c>
      <c r="E221" s="61" t="s">
        <v>442</v>
      </c>
      <c r="F221" s="60">
        <v>17921856.5</v>
      </c>
      <c r="G221" s="60">
        <v>17921856.5</v>
      </c>
      <c r="H221" s="60">
        <v>0</v>
      </c>
    </row>
    <row r="222" spans="1:8" ht="76.5" outlineLevel="3" x14ac:dyDescent="0.25">
      <c r="A222" s="62" t="s">
        <v>885</v>
      </c>
      <c r="B222" s="61" t="s">
        <v>884</v>
      </c>
      <c r="C222" s="61" t="s">
        <v>1135</v>
      </c>
      <c r="D222" s="61" t="s">
        <v>1134</v>
      </c>
      <c r="E222" s="61" t="s">
        <v>881</v>
      </c>
      <c r="F222" s="60">
        <v>17921856.5</v>
      </c>
      <c r="G222" s="60">
        <v>17921856.5</v>
      </c>
      <c r="H222" s="60">
        <v>0</v>
      </c>
    </row>
    <row r="223" spans="1:8" ht="51" outlineLevel="3" x14ac:dyDescent="0.25">
      <c r="A223" s="62" t="s">
        <v>501</v>
      </c>
      <c r="B223" s="61" t="s">
        <v>884</v>
      </c>
      <c r="C223" s="61" t="s">
        <v>1135</v>
      </c>
      <c r="D223" s="61" t="s">
        <v>1134</v>
      </c>
      <c r="E223" s="61" t="s">
        <v>499</v>
      </c>
      <c r="F223" s="60">
        <v>0</v>
      </c>
      <c r="G223" s="60">
        <v>0</v>
      </c>
      <c r="H223" s="60">
        <v>0</v>
      </c>
    </row>
    <row r="224" spans="1:8" outlineLevel="1" x14ac:dyDescent="0.25">
      <c r="A224" s="62" t="s">
        <v>1133</v>
      </c>
      <c r="B224" s="61" t="s">
        <v>884</v>
      </c>
      <c r="C224" s="61" t="s">
        <v>1109</v>
      </c>
      <c r="D224" s="61" t="s">
        <v>450</v>
      </c>
      <c r="E224" s="61" t="s">
        <v>442</v>
      </c>
      <c r="F224" s="60">
        <f>F225+F227+F231+F233+F236+F238+F240+F243+F245+F247+F249+F251</f>
        <v>153682880.31999999</v>
      </c>
      <c r="G224" s="60">
        <v>153682880.31999999</v>
      </c>
      <c r="H224" s="60">
        <v>115759805.7</v>
      </c>
    </row>
    <row r="225" spans="1:8" ht="76.5" outlineLevel="2" x14ac:dyDescent="0.25">
      <c r="A225" s="62" t="s">
        <v>1132</v>
      </c>
      <c r="B225" s="61" t="s">
        <v>884</v>
      </c>
      <c r="C225" s="61" t="s">
        <v>1109</v>
      </c>
      <c r="D225" s="61" t="s">
        <v>1131</v>
      </c>
      <c r="E225" s="61" t="s">
        <v>442</v>
      </c>
      <c r="F225" s="60">
        <v>818071</v>
      </c>
      <c r="G225" s="60">
        <v>818071</v>
      </c>
      <c r="H225" s="60">
        <v>767514</v>
      </c>
    </row>
    <row r="226" spans="1:8" ht="25.5" outlineLevel="3" x14ac:dyDescent="0.25">
      <c r="A226" s="62" t="s">
        <v>461</v>
      </c>
      <c r="B226" s="61" t="s">
        <v>884</v>
      </c>
      <c r="C226" s="61" t="s">
        <v>1109</v>
      </c>
      <c r="D226" s="61" t="s">
        <v>1131</v>
      </c>
      <c r="E226" s="61" t="s">
        <v>458</v>
      </c>
      <c r="F226" s="60">
        <v>818071</v>
      </c>
      <c r="G226" s="60">
        <v>818071</v>
      </c>
      <c r="H226" s="60">
        <v>767514</v>
      </c>
    </row>
    <row r="227" spans="1:8" ht="25.5" outlineLevel="2" x14ac:dyDescent="0.25">
      <c r="A227" s="62" t="s">
        <v>1130</v>
      </c>
      <c r="B227" s="61" t="s">
        <v>884</v>
      </c>
      <c r="C227" s="61" t="s">
        <v>1109</v>
      </c>
      <c r="D227" s="61" t="s">
        <v>1129</v>
      </c>
      <c r="E227" s="61" t="s">
        <v>442</v>
      </c>
      <c r="F227" s="60">
        <v>13875968.1</v>
      </c>
      <c r="G227" s="60">
        <v>13875968.1</v>
      </c>
      <c r="H227" s="60">
        <v>13201419.140000001</v>
      </c>
    </row>
    <row r="228" spans="1:8" ht="51" outlineLevel="3" x14ac:dyDescent="0.25">
      <c r="A228" s="62" t="s">
        <v>974</v>
      </c>
      <c r="B228" s="61" t="s">
        <v>884</v>
      </c>
      <c r="C228" s="61" t="s">
        <v>1109</v>
      </c>
      <c r="D228" s="61" t="s">
        <v>1129</v>
      </c>
      <c r="E228" s="61" t="s">
        <v>972</v>
      </c>
      <c r="F228" s="60">
        <v>1925150.21</v>
      </c>
      <c r="G228" s="60">
        <v>1925150.21</v>
      </c>
      <c r="H228" s="60">
        <v>1925150.21</v>
      </c>
    </row>
    <row r="229" spans="1:8" ht="25.5" outlineLevel="3" x14ac:dyDescent="0.25">
      <c r="A229" s="62" t="s">
        <v>461</v>
      </c>
      <c r="B229" s="61" t="s">
        <v>884</v>
      </c>
      <c r="C229" s="61" t="s">
        <v>1109</v>
      </c>
      <c r="D229" s="61" t="s">
        <v>1129</v>
      </c>
      <c r="E229" s="61" t="s">
        <v>458</v>
      </c>
      <c r="F229" s="60">
        <v>11254578.93</v>
      </c>
      <c r="G229" s="60">
        <v>11254578.93</v>
      </c>
      <c r="H229" s="60">
        <v>11254578.93</v>
      </c>
    </row>
    <row r="230" spans="1:8" ht="51" outlineLevel="3" x14ac:dyDescent="0.25">
      <c r="A230" s="62" t="s">
        <v>481</v>
      </c>
      <c r="B230" s="61" t="s">
        <v>884</v>
      </c>
      <c r="C230" s="61" t="s">
        <v>1109</v>
      </c>
      <c r="D230" s="61" t="s">
        <v>1129</v>
      </c>
      <c r="E230" s="61" t="s">
        <v>479</v>
      </c>
      <c r="F230" s="60">
        <v>696238.96</v>
      </c>
      <c r="G230" s="60">
        <v>696238.96</v>
      </c>
      <c r="H230" s="60">
        <v>21690</v>
      </c>
    </row>
    <row r="231" spans="1:8" ht="38.25" outlineLevel="2" x14ac:dyDescent="0.25">
      <c r="A231" s="62" t="s">
        <v>1128</v>
      </c>
      <c r="B231" s="61" t="s">
        <v>884</v>
      </c>
      <c r="C231" s="61" t="s">
        <v>1109</v>
      </c>
      <c r="D231" s="61" t="s">
        <v>1127</v>
      </c>
      <c r="E231" s="61" t="s">
        <v>442</v>
      </c>
      <c r="F231" s="60">
        <v>0</v>
      </c>
      <c r="G231" s="60">
        <v>0</v>
      </c>
      <c r="H231" s="60">
        <v>0</v>
      </c>
    </row>
    <row r="232" spans="1:8" ht="51" outlineLevel="3" x14ac:dyDescent="0.25">
      <c r="A232" s="62" t="s">
        <v>481</v>
      </c>
      <c r="B232" s="61" t="s">
        <v>884</v>
      </c>
      <c r="C232" s="61" t="s">
        <v>1109</v>
      </c>
      <c r="D232" s="61" t="s">
        <v>1127</v>
      </c>
      <c r="E232" s="61" t="s">
        <v>479</v>
      </c>
      <c r="F232" s="60">
        <v>0</v>
      </c>
      <c r="G232" s="60">
        <v>0</v>
      </c>
      <c r="H232" s="60">
        <v>0</v>
      </c>
    </row>
    <row r="233" spans="1:8" ht="89.25" outlineLevel="2" x14ac:dyDescent="0.25">
      <c r="A233" s="62" t="s">
        <v>1126</v>
      </c>
      <c r="B233" s="61" t="s">
        <v>884</v>
      </c>
      <c r="C233" s="61" t="s">
        <v>1109</v>
      </c>
      <c r="D233" s="61" t="s">
        <v>1125</v>
      </c>
      <c r="E233" s="61" t="s">
        <v>442</v>
      </c>
      <c r="F233" s="60">
        <v>28141177.629999999</v>
      </c>
      <c r="G233" s="60">
        <v>28141177.629999999</v>
      </c>
      <c r="H233" s="60">
        <v>28141177.629999999</v>
      </c>
    </row>
    <row r="234" spans="1:8" ht="51" outlineLevel="3" x14ac:dyDescent="0.25">
      <c r="A234" s="62" t="s">
        <v>974</v>
      </c>
      <c r="B234" s="61" t="s">
        <v>884</v>
      </c>
      <c r="C234" s="61" t="s">
        <v>1109</v>
      </c>
      <c r="D234" s="61" t="s">
        <v>1125</v>
      </c>
      <c r="E234" s="61" t="s">
        <v>972</v>
      </c>
      <c r="F234" s="60">
        <v>1125706.8</v>
      </c>
      <c r="G234" s="60">
        <v>1125706.8</v>
      </c>
      <c r="H234" s="60">
        <v>1125706.8</v>
      </c>
    </row>
    <row r="235" spans="1:8" ht="25.5" outlineLevel="3" x14ac:dyDescent="0.25">
      <c r="A235" s="62" t="s">
        <v>461</v>
      </c>
      <c r="B235" s="61" t="s">
        <v>884</v>
      </c>
      <c r="C235" s="61" t="s">
        <v>1109</v>
      </c>
      <c r="D235" s="61" t="s">
        <v>1125</v>
      </c>
      <c r="E235" s="61" t="s">
        <v>458</v>
      </c>
      <c r="F235" s="60">
        <v>27015470.829999998</v>
      </c>
      <c r="G235" s="60">
        <v>27015470.829999998</v>
      </c>
      <c r="H235" s="60">
        <v>27015470.829999998</v>
      </c>
    </row>
    <row r="236" spans="1:8" ht="102" outlineLevel="2" x14ac:dyDescent="0.25">
      <c r="A236" s="62" t="s">
        <v>1124</v>
      </c>
      <c r="B236" s="61" t="s">
        <v>884</v>
      </c>
      <c r="C236" s="61" t="s">
        <v>1109</v>
      </c>
      <c r="D236" s="61" t="s">
        <v>1123</v>
      </c>
      <c r="E236" s="61" t="s">
        <v>442</v>
      </c>
      <c r="F236" s="60">
        <v>30000000</v>
      </c>
      <c r="G236" s="60">
        <v>30000000</v>
      </c>
      <c r="H236" s="60">
        <v>0</v>
      </c>
    </row>
    <row r="237" spans="1:8" ht="51" outlineLevel="3" x14ac:dyDescent="0.25">
      <c r="A237" s="62" t="s">
        <v>481</v>
      </c>
      <c r="B237" s="61" t="s">
        <v>884</v>
      </c>
      <c r="C237" s="61" t="s">
        <v>1109</v>
      </c>
      <c r="D237" s="61" t="s">
        <v>1123</v>
      </c>
      <c r="E237" s="61" t="s">
        <v>479</v>
      </c>
      <c r="F237" s="60">
        <v>30000000</v>
      </c>
      <c r="G237" s="60">
        <v>30000000</v>
      </c>
      <c r="H237" s="60">
        <v>0</v>
      </c>
    </row>
    <row r="238" spans="1:8" ht="114.75" outlineLevel="2" x14ac:dyDescent="0.25">
      <c r="A238" s="62" t="s">
        <v>1122</v>
      </c>
      <c r="B238" s="61" t="s">
        <v>884</v>
      </c>
      <c r="C238" s="61" t="s">
        <v>1109</v>
      </c>
      <c r="D238" s="61" t="s">
        <v>1121</v>
      </c>
      <c r="E238" s="61" t="s">
        <v>442</v>
      </c>
      <c r="F238" s="60">
        <v>1886400</v>
      </c>
      <c r="G238" s="60">
        <v>1886400</v>
      </c>
      <c r="H238" s="60">
        <v>0</v>
      </c>
    </row>
    <row r="239" spans="1:8" ht="25.5" outlineLevel="3" x14ac:dyDescent="0.25">
      <c r="A239" s="62" t="s">
        <v>461</v>
      </c>
      <c r="B239" s="61" t="s">
        <v>884</v>
      </c>
      <c r="C239" s="61" t="s">
        <v>1109</v>
      </c>
      <c r="D239" s="61" t="s">
        <v>1121</v>
      </c>
      <c r="E239" s="61" t="s">
        <v>458</v>
      </c>
      <c r="F239" s="60">
        <v>1886400</v>
      </c>
      <c r="G239" s="60">
        <v>1886400</v>
      </c>
      <c r="H239" s="60">
        <v>0</v>
      </c>
    </row>
    <row r="240" spans="1:8" ht="89.25" outlineLevel="2" x14ac:dyDescent="0.25">
      <c r="A240" s="62" t="s">
        <v>1120</v>
      </c>
      <c r="B240" s="61" t="s">
        <v>884</v>
      </c>
      <c r="C240" s="61" t="s">
        <v>1109</v>
      </c>
      <c r="D240" s="61" t="s">
        <v>1119</v>
      </c>
      <c r="E240" s="61" t="s">
        <v>442</v>
      </c>
      <c r="F240" s="60">
        <v>18760785.09</v>
      </c>
      <c r="G240" s="60">
        <v>18760785.09</v>
      </c>
      <c r="H240" s="60">
        <v>18760785.09</v>
      </c>
    </row>
    <row r="241" spans="1:8" ht="51" outlineLevel="3" x14ac:dyDescent="0.25">
      <c r="A241" s="62" t="s">
        <v>974</v>
      </c>
      <c r="B241" s="61" t="s">
        <v>884</v>
      </c>
      <c r="C241" s="61" t="s">
        <v>1109</v>
      </c>
      <c r="D241" s="61" t="s">
        <v>1119</v>
      </c>
      <c r="E241" s="61" t="s">
        <v>972</v>
      </c>
      <c r="F241" s="60">
        <v>750471.2</v>
      </c>
      <c r="G241" s="60">
        <v>750471.2</v>
      </c>
      <c r="H241" s="60">
        <v>750471.2</v>
      </c>
    </row>
    <row r="242" spans="1:8" ht="25.5" outlineLevel="3" x14ac:dyDescent="0.25">
      <c r="A242" s="62" t="s">
        <v>461</v>
      </c>
      <c r="B242" s="61" t="s">
        <v>884</v>
      </c>
      <c r="C242" s="61" t="s">
        <v>1109</v>
      </c>
      <c r="D242" s="61" t="s">
        <v>1119</v>
      </c>
      <c r="E242" s="61" t="s">
        <v>458</v>
      </c>
      <c r="F242" s="60">
        <v>18010313.890000001</v>
      </c>
      <c r="G242" s="60">
        <v>18010313.890000001</v>
      </c>
      <c r="H242" s="60">
        <v>18010313.890000001</v>
      </c>
    </row>
    <row r="243" spans="1:8" ht="102" outlineLevel="2" x14ac:dyDescent="0.25">
      <c r="A243" s="62" t="s">
        <v>1118</v>
      </c>
      <c r="B243" s="61" t="s">
        <v>884</v>
      </c>
      <c r="C243" s="61" t="s">
        <v>1109</v>
      </c>
      <c r="D243" s="61" t="s">
        <v>1117</v>
      </c>
      <c r="E243" s="61" t="s">
        <v>442</v>
      </c>
      <c r="F243" s="60">
        <v>303030.3</v>
      </c>
      <c r="G243" s="60">
        <v>303030.3</v>
      </c>
      <c r="H243" s="60">
        <v>0</v>
      </c>
    </row>
    <row r="244" spans="1:8" ht="51" outlineLevel="3" x14ac:dyDescent="0.25">
      <c r="A244" s="62" t="s">
        <v>481</v>
      </c>
      <c r="B244" s="61" t="s">
        <v>884</v>
      </c>
      <c r="C244" s="61" t="s">
        <v>1109</v>
      </c>
      <c r="D244" s="61" t="s">
        <v>1117</v>
      </c>
      <c r="E244" s="61" t="s">
        <v>479</v>
      </c>
      <c r="F244" s="60">
        <v>303030.3</v>
      </c>
      <c r="G244" s="60">
        <v>303030.3</v>
      </c>
      <c r="H244" s="60">
        <v>0</v>
      </c>
    </row>
    <row r="245" spans="1:8" ht="114.75" outlineLevel="2" x14ac:dyDescent="0.25">
      <c r="A245" s="62" t="s">
        <v>1116</v>
      </c>
      <c r="B245" s="61" t="s">
        <v>884</v>
      </c>
      <c r="C245" s="61" t="s">
        <v>1109</v>
      </c>
      <c r="D245" s="61" t="s">
        <v>1115</v>
      </c>
      <c r="E245" s="61" t="s">
        <v>442</v>
      </c>
      <c r="F245" s="60">
        <v>1257600</v>
      </c>
      <c r="G245" s="60">
        <v>1257600</v>
      </c>
      <c r="H245" s="60">
        <v>0</v>
      </c>
    </row>
    <row r="246" spans="1:8" ht="25.5" outlineLevel="3" x14ac:dyDescent="0.25">
      <c r="A246" s="62" t="s">
        <v>461</v>
      </c>
      <c r="B246" s="61" t="s">
        <v>884</v>
      </c>
      <c r="C246" s="61" t="s">
        <v>1109</v>
      </c>
      <c r="D246" s="61" t="s">
        <v>1115</v>
      </c>
      <c r="E246" s="61" t="s">
        <v>458</v>
      </c>
      <c r="F246" s="60">
        <v>1257600</v>
      </c>
      <c r="G246" s="60">
        <v>1257600</v>
      </c>
      <c r="H246" s="60">
        <v>0</v>
      </c>
    </row>
    <row r="247" spans="1:8" ht="38.25" outlineLevel="2" x14ac:dyDescent="0.25">
      <c r="A247" s="62" t="s">
        <v>1114</v>
      </c>
      <c r="B247" s="61" t="s">
        <v>884</v>
      </c>
      <c r="C247" s="61" t="s">
        <v>1109</v>
      </c>
      <c r="D247" s="61" t="s">
        <v>1113</v>
      </c>
      <c r="E247" s="61" t="s">
        <v>442</v>
      </c>
      <c r="F247" s="60">
        <v>55927945.700000003</v>
      </c>
      <c r="G247" s="60">
        <v>55927945.700000003</v>
      </c>
      <c r="H247" s="60">
        <v>52177007.340000004</v>
      </c>
    </row>
    <row r="248" spans="1:8" ht="25.5" outlineLevel="3" x14ac:dyDescent="0.25">
      <c r="A248" s="62" t="s">
        <v>461</v>
      </c>
      <c r="B248" s="61" t="s">
        <v>884</v>
      </c>
      <c r="C248" s="61" t="s">
        <v>1109</v>
      </c>
      <c r="D248" s="61" t="s">
        <v>1113</v>
      </c>
      <c r="E248" s="61" t="s">
        <v>458</v>
      </c>
      <c r="F248" s="60">
        <v>55927945.700000003</v>
      </c>
      <c r="G248" s="60">
        <v>55927945.700000003</v>
      </c>
      <c r="H248" s="60">
        <v>52177007.340000004</v>
      </c>
    </row>
    <row r="249" spans="1:8" ht="51" outlineLevel="2" x14ac:dyDescent="0.25">
      <c r="A249" s="62" t="s">
        <v>1112</v>
      </c>
      <c r="B249" s="61" t="s">
        <v>884</v>
      </c>
      <c r="C249" s="61" t="s">
        <v>1109</v>
      </c>
      <c r="D249" s="61" t="s">
        <v>1111</v>
      </c>
      <c r="E249" s="61" t="s">
        <v>442</v>
      </c>
      <c r="F249" s="60">
        <v>2286306.25</v>
      </c>
      <c r="G249" s="60">
        <v>2286306.25</v>
      </c>
      <c r="H249" s="60">
        <v>2286306.25</v>
      </c>
    </row>
    <row r="250" spans="1:8" ht="25.5" outlineLevel="3" x14ac:dyDescent="0.25">
      <c r="A250" s="62" t="s">
        <v>461</v>
      </c>
      <c r="B250" s="61" t="s">
        <v>884</v>
      </c>
      <c r="C250" s="61" t="s">
        <v>1109</v>
      </c>
      <c r="D250" s="61" t="s">
        <v>1111</v>
      </c>
      <c r="E250" s="61" t="s">
        <v>458</v>
      </c>
      <c r="F250" s="60">
        <v>2286306.25</v>
      </c>
      <c r="G250" s="60">
        <v>2286306.25</v>
      </c>
      <c r="H250" s="60">
        <v>2286306.25</v>
      </c>
    </row>
    <row r="251" spans="1:8" ht="89.25" outlineLevel="2" x14ac:dyDescent="0.25">
      <c r="A251" s="62" t="s">
        <v>1110</v>
      </c>
      <c r="B251" s="61" t="s">
        <v>884</v>
      </c>
      <c r="C251" s="61" t="s">
        <v>1109</v>
      </c>
      <c r="D251" s="61" t="s">
        <v>1108</v>
      </c>
      <c r="E251" s="61" t="s">
        <v>442</v>
      </c>
      <c r="F251" s="60">
        <v>425596.25</v>
      </c>
      <c r="G251" s="60">
        <v>425596.25</v>
      </c>
      <c r="H251" s="60">
        <v>425596.25</v>
      </c>
    </row>
    <row r="252" spans="1:8" ht="51" outlineLevel="3" x14ac:dyDescent="0.25">
      <c r="A252" s="62" t="s">
        <v>974</v>
      </c>
      <c r="B252" s="61" t="s">
        <v>884</v>
      </c>
      <c r="C252" s="61" t="s">
        <v>1109</v>
      </c>
      <c r="D252" s="61" t="s">
        <v>1108</v>
      </c>
      <c r="E252" s="61" t="s">
        <v>972</v>
      </c>
      <c r="F252" s="60">
        <v>425596.25</v>
      </c>
      <c r="G252" s="60">
        <v>425596.25</v>
      </c>
      <c r="H252" s="60">
        <v>425596.25</v>
      </c>
    </row>
    <row r="253" spans="1:8" ht="25.5" outlineLevel="1" x14ac:dyDescent="0.25">
      <c r="A253" s="62" t="s">
        <v>507</v>
      </c>
      <c r="B253" s="61" t="s">
        <v>884</v>
      </c>
      <c r="C253" s="61" t="s">
        <v>505</v>
      </c>
      <c r="D253" s="61" t="s">
        <v>450</v>
      </c>
      <c r="E253" s="61" t="s">
        <v>442</v>
      </c>
      <c r="F253" s="60">
        <f>F254+F256+F261+F263+F265+F273</f>
        <v>19544052.469999999</v>
      </c>
      <c r="G253" s="60">
        <v>19606052.469999999</v>
      </c>
      <c r="H253" s="60">
        <v>19019494.109999999</v>
      </c>
    </row>
    <row r="254" spans="1:8" ht="51" outlineLevel="2" x14ac:dyDescent="0.25">
      <c r="A254" s="62" t="s">
        <v>1107</v>
      </c>
      <c r="B254" s="61" t="s">
        <v>884</v>
      </c>
      <c r="C254" s="61" t="s">
        <v>505</v>
      </c>
      <c r="D254" s="61" t="s">
        <v>1106</v>
      </c>
      <c r="E254" s="61" t="s">
        <v>442</v>
      </c>
      <c r="F254" s="60">
        <v>57381.67</v>
      </c>
      <c r="G254" s="60">
        <v>57381.67</v>
      </c>
      <c r="H254" s="60">
        <v>57381.67</v>
      </c>
    </row>
    <row r="255" spans="1:8" ht="25.5" outlineLevel="3" x14ac:dyDescent="0.25">
      <c r="A255" s="62" t="s">
        <v>461</v>
      </c>
      <c r="B255" s="61" t="s">
        <v>884</v>
      </c>
      <c r="C255" s="61" t="s">
        <v>505</v>
      </c>
      <c r="D255" s="61" t="s">
        <v>1106</v>
      </c>
      <c r="E255" s="61" t="s">
        <v>458</v>
      </c>
      <c r="F255" s="60">
        <v>57381.67</v>
      </c>
      <c r="G255" s="60">
        <v>57381.67</v>
      </c>
      <c r="H255" s="60">
        <v>57381.67</v>
      </c>
    </row>
    <row r="256" spans="1:8" ht="63.75" outlineLevel="2" x14ac:dyDescent="0.25">
      <c r="A256" s="62" t="s">
        <v>1105</v>
      </c>
      <c r="B256" s="61" t="s">
        <v>884</v>
      </c>
      <c r="C256" s="61" t="s">
        <v>505</v>
      </c>
      <c r="D256" s="61" t="s">
        <v>1104</v>
      </c>
      <c r="E256" s="61" t="s">
        <v>442</v>
      </c>
      <c r="F256" s="60">
        <v>371983.68</v>
      </c>
      <c r="G256" s="60">
        <v>371983.68</v>
      </c>
      <c r="H256" s="60">
        <v>127263.24</v>
      </c>
    </row>
    <row r="257" spans="1:8" ht="25.5" outlineLevel="3" x14ac:dyDescent="0.25">
      <c r="A257" s="62" t="s">
        <v>461</v>
      </c>
      <c r="B257" s="61" t="s">
        <v>884</v>
      </c>
      <c r="C257" s="61" t="s">
        <v>505</v>
      </c>
      <c r="D257" s="61" t="s">
        <v>1104</v>
      </c>
      <c r="E257" s="61" t="s">
        <v>458</v>
      </c>
      <c r="F257" s="60">
        <v>108078.84</v>
      </c>
      <c r="G257" s="60">
        <v>108078.84</v>
      </c>
      <c r="H257" s="60">
        <v>64726.239999999998</v>
      </c>
    </row>
    <row r="258" spans="1:8" outlineLevel="3" x14ac:dyDescent="0.25">
      <c r="A258" s="62" t="s">
        <v>475</v>
      </c>
      <c r="B258" s="61" t="s">
        <v>884</v>
      </c>
      <c r="C258" s="61" t="s">
        <v>505</v>
      </c>
      <c r="D258" s="61" t="s">
        <v>1104</v>
      </c>
      <c r="E258" s="61" t="s">
        <v>474</v>
      </c>
      <c r="F258" s="60">
        <v>179367.84</v>
      </c>
      <c r="G258" s="60">
        <v>179367.84</v>
      </c>
      <c r="H258" s="60">
        <v>0</v>
      </c>
    </row>
    <row r="259" spans="1:8" ht="25.5" outlineLevel="3" x14ac:dyDescent="0.25">
      <c r="A259" s="62" t="s">
        <v>985</v>
      </c>
      <c r="B259" s="61" t="s">
        <v>884</v>
      </c>
      <c r="C259" s="61" t="s">
        <v>505</v>
      </c>
      <c r="D259" s="61" t="s">
        <v>1104</v>
      </c>
      <c r="E259" s="61" t="s">
        <v>984</v>
      </c>
      <c r="F259" s="60">
        <v>18537</v>
      </c>
      <c r="G259" s="60">
        <v>18537</v>
      </c>
      <c r="H259" s="60">
        <v>18537</v>
      </c>
    </row>
    <row r="260" spans="1:8" outlineLevel="3" x14ac:dyDescent="0.25">
      <c r="A260" s="62" t="s">
        <v>517</v>
      </c>
      <c r="B260" s="61" t="s">
        <v>884</v>
      </c>
      <c r="C260" s="61" t="s">
        <v>505</v>
      </c>
      <c r="D260" s="61" t="s">
        <v>1104</v>
      </c>
      <c r="E260" s="61" t="s">
        <v>515</v>
      </c>
      <c r="F260" s="60">
        <v>66000</v>
      </c>
      <c r="G260" s="60">
        <v>66000</v>
      </c>
      <c r="H260" s="60">
        <v>44000</v>
      </c>
    </row>
    <row r="261" spans="1:8" ht="63.75" outlineLevel="2" x14ac:dyDescent="0.25">
      <c r="A261" s="62" t="s">
        <v>1103</v>
      </c>
      <c r="B261" s="61" t="s">
        <v>884</v>
      </c>
      <c r="C261" s="61" t="s">
        <v>505</v>
      </c>
      <c r="D261" s="61" t="s">
        <v>1102</v>
      </c>
      <c r="E261" s="61" t="s">
        <v>442</v>
      </c>
      <c r="F261" s="60">
        <v>12246394.32</v>
      </c>
      <c r="G261" s="60">
        <v>12246394.32</v>
      </c>
      <c r="H261" s="60">
        <v>12246394.300000001</v>
      </c>
    </row>
    <row r="262" spans="1:8" ht="38.25" outlineLevel="3" x14ac:dyDescent="0.25">
      <c r="A262" s="62" t="s">
        <v>659</v>
      </c>
      <c r="B262" s="61" t="s">
        <v>884</v>
      </c>
      <c r="C262" s="61" t="s">
        <v>505</v>
      </c>
      <c r="D262" s="61" t="s">
        <v>1102</v>
      </c>
      <c r="E262" s="61" t="s">
        <v>657</v>
      </c>
      <c r="F262" s="60">
        <v>12246394.32</v>
      </c>
      <c r="G262" s="60">
        <v>12246394.32</v>
      </c>
      <c r="H262" s="60">
        <v>12246394.300000001</v>
      </c>
    </row>
    <row r="263" spans="1:8" ht="76.5" outlineLevel="2" x14ac:dyDescent="0.25">
      <c r="A263" s="62" t="s">
        <v>571</v>
      </c>
      <c r="B263" s="61" t="s">
        <v>884</v>
      </c>
      <c r="C263" s="61" t="s">
        <v>505</v>
      </c>
      <c r="D263" s="61" t="s">
        <v>1101</v>
      </c>
      <c r="E263" s="61" t="s">
        <v>442</v>
      </c>
      <c r="F263" s="60">
        <f>F264</f>
        <v>143256.37</v>
      </c>
      <c r="G263" s="60">
        <v>205256.37</v>
      </c>
      <c r="H263" s="60">
        <v>191605.48</v>
      </c>
    </row>
    <row r="264" spans="1:8" ht="38.25" outlineLevel="3" x14ac:dyDescent="0.25">
      <c r="A264" s="62" t="s">
        <v>839</v>
      </c>
      <c r="B264" s="61" t="s">
        <v>884</v>
      </c>
      <c r="C264" s="61" t="s">
        <v>505</v>
      </c>
      <c r="D264" s="61" t="s">
        <v>1101</v>
      </c>
      <c r="E264" s="61" t="s">
        <v>838</v>
      </c>
      <c r="F264" s="60">
        <f>205256.37-62000</f>
        <v>143256.37</v>
      </c>
      <c r="G264" s="60">
        <v>205256.37</v>
      </c>
      <c r="H264" s="60">
        <v>191605.48</v>
      </c>
    </row>
    <row r="265" spans="1:8" ht="38.25" outlineLevel="2" x14ac:dyDescent="0.25">
      <c r="A265" s="62" t="s">
        <v>1100</v>
      </c>
      <c r="B265" s="61" t="s">
        <v>884</v>
      </c>
      <c r="C265" s="61" t="s">
        <v>505</v>
      </c>
      <c r="D265" s="61" t="s">
        <v>1099</v>
      </c>
      <c r="E265" s="61" t="s">
        <v>442</v>
      </c>
      <c r="F265" s="60">
        <v>6703140.4299999997</v>
      </c>
      <c r="G265" s="60">
        <v>6703140.4299999997</v>
      </c>
      <c r="H265" s="60">
        <v>6374953.4199999999</v>
      </c>
    </row>
    <row r="266" spans="1:8" outlineLevel="3" x14ac:dyDescent="0.25">
      <c r="A266" s="62" t="s">
        <v>836</v>
      </c>
      <c r="B266" s="61" t="s">
        <v>884</v>
      </c>
      <c r="C266" s="61" t="s">
        <v>505</v>
      </c>
      <c r="D266" s="61" t="s">
        <v>1099</v>
      </c>
      <c r="E266" s="61" t="s">
        <v>835</v>
      </c>
      <c r="F266" s="60">
        <v>4804580.7699999996</v>
      </c>
      <c r="G266" s="60">
        <v>4804580.7699999996</v>
      </c>
      <c r="H266" s="60">
        <v>4764253.74</v>
      </c>
    </row>
    <row r="267" spans="1:8" ht="38.25" outlineLevel="3" x14ac:dyDescent="0.25">
      <c r="A267" s="62" t="s">
        <v>839</v>
      </c>
      <c r="B267" s="61" t="s">
        <v>884</v>
      </c>
      <c r="C267" s="61" t="s">
        <v>505</v>
      </c>
      <c r="D267" s="61" t="s">
        <v>1099</v>
      </c>
      <c r="E267" s="61" t="s">
        <v>838</v>
      </c>
      <c r="F267" s="60">
        <v>20600</v>
      </c>
      <c r="G267" s="60">
        <v>20600</v>
      </c>
      <c r="H267" s="60">
        <v>0</v>
      </c>
    </row>
    <row r="268" spans="1:8" ht="51" outlineLevel="3" x14ac:dyDescent="0.25">
      <c r="A268" s="62" t="s">
        <v>834</v>
      </c>
      <c r="B268" s="61" t="s">
        <v>884</v>
      </c>
      <c r="C268" s="61" t="s">
        <v>505</v>
      </c>
      <c r="D268" s="61" t="s">
        <v>1099</v>
      </c>
      <c r="E268" s="61" t="s">
        <v>832</v>
      </c>
      <c r="F268" s="60">
        <v>1450983.39</v>
      </c>
      <c r="G268" s="60">
        <v>1450983.39</v>
      </c>
      <c r="H268" s="60">
        <v>1200379.6499999999</v>
      </c>
    </row>
    <row r="269" spans="1:8" ht="25.5" outlineLevel="3" x14ac:dyDescent="0.25">
      <c r="A269" s="62" t="s">
        <v>461</v>
      </c>
      <c r="B269" s="61" t="s">
        <v>884</v>
      </c>
      <c r="C269" s="61" t="s">
        <v>505</v>
      </c>
      <c r="D269" s="61" t="s">
        <v>1099</v>
      </c>
      <c r="E269" s="61" t="s">
        <v>458</v>
      </c>
      <c r="F269" s="60">
        <v>295349.21999999997</v>
      </c>
      <c r="G269" s="60">
        <v>295349.21999999997</v>
      </c>
      <c r="H269" s="60">
        <v>284989.78999999998</v>
      </c>
    </row>
    <row r="270" spans="1:8" outlineLevel="3" x14ac:dyDescent="0.25">
      <c r="A270" s="62" t="s">
        <v>475</v>
      </c>
      <c r="B270" s="61" t="s">
        <v>884</v>
      </c>
      <c r="C270" s="61" t="s">
        <v>505</v>
      </c>
      <c r="D270" s="61" t="s">
        <v>1099</v>
      </c>
      <c r="E270" s="61" t="s">
        <v>474</v>
      </c>
      <c r="F270" s="60">
        <v>130252.9</v>
      </c>
      <c r="G270" s="60">
        <v>130252.9</v>
      </c>
      <c r="H270" s="60">
        <v>124781.23</v>
      </c>
    </row>
    <row r="271" spans="1:8" ht="25.5" outlineLevel="3" x14ac:dyDescent="0.25">
      <c r="A271" s="62" t="s">
        <v>985</v>
      </c>
      <c r="B271" s="61" t="s">
        <v>884</v>
      </c>
      <c r="C271" s="61" t="s">
        <v>505</v>
      </c>
      <c r="D271" s="61" t="s">
        <v>1099</v>
      </c>
      <c r="E271" s="61" t="s">
        <v>984</v>
      </c>
      <c r="F271" s="60">
        <v>479</v>
      </c>
      <c r="G271" s="60">
        <v>479</v>
      </c>
      <c r="H271" s="60">
        <v>479</v>
      </c>
    </row>
    <row r="272" spans="1:8" outlineLevel="3" x14ac:dyDescent="0.25">
      <c r="A272" s="62" t="s">
        <v>535</v>
      </c>
      <c r="B272" s="61" t="s">
        <v>884</v>
      </c>
      <c r="C272" s="61" t="s">
        <v>505</v>
      </c>
      <c r="D272" s="61" t="s">
        <v>1099</v>
      </c>
      <c r="E272" s="61" t="s">
        <v>533</v>
      </c>
      <c r="F272" s="60">
        <v>895.15</v>
      </c>
      <c r="G272" s="60">
        <v>895.15</v>
      </c>
      <c r="H272" s="60">
        <v>70.010000000000005</v>
      </c>
    </row>
    <row r="273" spans="1:11" ht="114.75" outlineLevel="2" x14ac:dyDescent="0.25">
      <c r="A273" s="62" t="s">
        <v>1098</v>
      </c>
      <c r="B273" s="61" t="s">
        <v>884</v>
      </c>
      <c r="C273" s="61" t="s">
        <v>505</v>
      </c>
      <c r="D273" s="61" t="s">
        <v>1097</v>
      </c>
      <c r="E273" s="61" t="s">
        <v>442</v>
      </c>
      <c r="F273" s="60">
        <v>21896</v>
      </c>
      <c r="G273" s="60">
        <v>21896</v>
      </c>
      <c r="H273" s="60">
        <v>21896</v>
      </c>
    </row>
    <row r="274" spans="1:11" outlineLevel="3" x14ac:dyDescent="0.25">
      <c r="A274" s="62" t="s">
        <v>836</v>
      </c>
      <c r="B274" s="61" t="s">
        <v>884</v>
      </c>
      <c r="C274" s="61" t="s">
        <v>505</v>
      </c>
      <c r="D274" s="61" t="s">
        <v>1097</v>
      </c>
      <c r="E274" s="61" t="s">
        <v>835</v>
      </c>
      <c r="F274" s="60">
        <v>16817.2</v>
      </c>
      <c r="G274" s="60">
        <v>16817.2</v>
      </c>
      <c r="H274" s="60">
        <v>16817.2</v>
      </c>
    </row>
    <row r="275" spans="1:11" ht="51" outlineLevel="3" x14ac:dyDescent="0.25">
      <c r="A275" s="62" t="s">
        <v>834</v>
      </c>
      <c r="B275" s="61" t="s">
        <v>884</v>
      </c>
      <c r="C275" s="61" t="s">
        <v>505</v>
      </c>
      <c r="D275" s="61" t="s">
        <v>1097</v>
      </c>
      <c r="E275" s="61" t="s">
        <v>832</v>
      </c>
      <c r="F275" s="60">
        <v>5078.8</v>
      </c>
      <c r="G275" s="60">
        <v>5078.8</v>
      </c>
      <c r="H275" s="60">
        <v>5078.8</v>
      </c>
    </row>
    <row r="276" spans="1:11" outlineLevel="1" x14ac:dyDescent="0.25">
      <c r="A276" s="62" t="s">
        <v>489</v>
      </c>
      <c r="B276" s="61" t="s">
        <v>884</v>
      </c>
      <c r="C276" s="61" t="s">
        <v>485</v>
      </c>
      <c r="D276" s="61" t="s">
        <v>450</v>
      </c>
      <c r="E276" s="61" t="s">
        <v>442</v>
      </c>
      <c r="F276" s="67">
        <f>F277+F279</f>
        <v>0</v>
      </c>
      <c r="G276" s="60">
        <v>0</v>
      </c>
      <c r="H276" s="60">
        <v>0</v>
      </c>
    </row>
    <row r="277" spans="1:11" ht="63.75" outlineLevel="2" x14ac:dyDescent="0.25">
      <c r="A277" s="62" t="s">
        <v>1096</v>
      </c>
      <c r="B277" s="61" t="s">
        <v>884</v>
      </c>
      <c r="C277" s="61" t="s">
        <v>485</v>
      </c>
      <c r="D277" s="61" t="s">
        <v>1095</v>
      </c>
      <c r="E277" s="61" t="s">
        <v>442</v>
      </c>
      <c r="F277" s="67">
        <v>0</v>
      </c>
      <c r="G277" s="60">
        <v>0</v>
      </c>
      <c r="H277" s="60">
        <v>0</v>
      </c>
    </row>
    <row r="278" spans="1:11" ht="25.5" outlineLevel="3" x14ac:dyDescent="0.25">
      <c r="A278" s="62" t="s">
        <v>461</v>
      </c>
      <c r="B278" s="61" t="s">
        <v>884</v>
      </c>
      <c r="C278" s="61" t="s">
        <v>485</v>
      </c>
      <c r="D278" s="61" t="s">
        <v>1095</v>
      </c>
      <c r="E278" s="61" t="s">
        <v>458</v>
      </c>
      <c r="F278" s="67">
        <v>0</v>
      </c>
      <c r="G278" s="60">
        <v>0</v>
      </c>
      <c r="H278" s="60">
        <v>0</v>
      </c>
    </row>
    <row r="279" spans="1:11" ht="63.75" outlineLevel="2" x14ac:dyDescent="0.25">
      <c r="A279" s="62" t="s">
        <v>1094</v>
      </c>
      <c r="B279" s="61" t="s">
        <v>884</v>
      </c>
      <c r="C279" s="61" t="s">
        <v>485</v>
      </c>
      <c r="D279" s="61" t="s">
        <v>1093</v>
      </c>
      <c r="E279" s="61" t="s">
        <v>442</v>
      </c>
      <c r="F279" s="67">
        <v>0</v>
      </c>
      <c r="G279" s="60">
        <v>0</v>
      </c>
      <c r="H279" s="60">
        <v>0</v>
      </c>
    </row>
    <row r="280" spans="1:11" ht="25.5" outlineLevel="3" x14ac:dyDescent="0.25">
      <c r="A280" s="62" t="s">
        <v>461</v>
      </c>
      <c r="B280" s="61" t="s">
        <v>884</v>
      </c>
      <c r="C280" s="61" t="s">
        <v>485</v>
      </c>
      <c r="D280" s="61" t="s">
        <v>1093</v>
      </c>
      <c r="E280" s="61" t="s">
        <v>458</v>
      </c>
      <c r="F280" s="67">
        <v>0</v>
      </c>
      <c r="G280" s="60">
        <v>0</v>
      </c>
      <c r="H280" s="60">
        <v>0</v>
      </c>
    </row>
    <row r="281" spans="1:11" outlineLevel="1" x14ac:dyDescent="0.25">
      <c r="A281" s="62" t="s">
        <v>483</v>
      </c>
      <c r="B281" s="61" t="s">
        <v>884</v>
      </c>
      <c r="C281" s="61" t="s">
        <v>465</v>
      </c>
      <c r="D281" s="61" t="s">
        <v>450</v>
      </c>
      <c r="E281" s="61" t="s">
        <v>442</v>
      </c>
      <c r="F281" s="67">
        <f>F282+F284+F286+F288+F290+F292+F294+F296+F298+F300+F302+F304+F306+F308+F310+F312+F314+F316+F318+F320+F322+F324+F326+F328+F330+F332+F334+F336+F338+F340+F342+F344+F346+F348+F350+F352+F354+F356+F358+F360+F362+F364+F366+F368+F371</f>
        <v>112622922.28000002</v>
      </c>
      <c r="G281" s="60">
        <v>112622922.28</v>
      </c>
      <c r="H281" s="60">
        <v>107483196.43000001</v>
      </c>
      <c r="K281" s="66"/>
    </row>
    <row r="282" spans="1:11" ht="76.5" outlineLevel="2" x14ac:dyDescent="0.25">
      <c r="A282" s="62" t="s">
        <v>1092</v>
      </c>
      <c r="B282" s="61" t="s">
        <v>884</v>
      </c>
      <c r="C282" s="61" t="s">
        <v>465</v>
      </c>
      <c r="D282" s="61" t="s">
        <v>1091</v>
      </c>
      <c r="E282" s="61" t="s">
        <v>442</v>
      </c>
      <c r="F282" s="67">
        <v>823753.5</v>
      </c>
      <c r="G282" s="60">
        <v>823753.5</v>
      </c>
      <c r="H282" s="60">
        <v>823753.5</v>
      </c>
    </row>
    <row r="283" spans="1:11" ht="38.25" outlineLevel="3" x14ac:dyDescent="0.25">
      <c r="A283" s="62" t="s">
        <v>659</v>
      </c>
      <c r="B283" s="61" t="s">
        <v>884</v>
      </c>
      <c r="C283" s="61" t="s">
        <v>465</v>
      </c>
      <c r="D283" s="61" t="s">
        <v>1091</v>
      </c>
      <c r="E283" s="61" t="s">
        <v>657</v>
      </c>
      <c r="F283" s="67">
        <v>823753.5</v>
      </c>
      <c r="G283" s="60">
        <v>823753.5</v>
      </c>
      <c r="H283" s="60">
        <v>823753.5</v>
      </c>
    </row>
    <row r="284" spans="1:11" ht="51" outlineLevel="2" x14ac:dyDescent="0.25">
      <c r="A284" s="62" t="s">
        <v>1010</v>
      </c>
      <c r="B284" s="61" t="s">
        <v>884</v>
      </c>
      <c r="C284" s="61" t="s">
        <v>465</v>
      </c>
      <c r="D284" s="61" t="s">
        <v>1009</v>
      </c>
      <c r="E284" s="61" t="s">
        <v>442</v>
      </c>
      <c r="F284" s="67">
        <v>0</v>
      </c>
      <c r="G284" s="60">
        <v>0</v>
      </c>
      <c r="H284" s="60">
        <v>0</v>
      </c>
    </row>
    <row r="285" spans="1:11" ht="38.25" outlineLevel="3" x14ac:dyDescent="0.25">
      <c r="A285" s="62" t="s">
        <v>659</v>
      </c>
      <c r="B285" s="61" t="s">
        <v>884</v>
      </c>
      <c r="C285" s="61" t="s">
        <v>465</v>
      </c>
      <c r="D285" s="61" t="s">
        <v>1009</v>
      </c>
      <c r="E285" s="61" t="s">
        <v>657</v>
      </c>
      <c r="F285" s="67">
        <v>0</v>
      </c>
      <c r="G285" s="60">
        <v>0</v>
      </c>
      <c r="H285" s="60">
        <v>0</v>
      </c>
    </row>
    <row r="286" spans="1:11" ht="102" outlineLevel="2" x14ac:dyDescent="0.25">
      <c r="A286" s="62" t="s">
        <v>1090</v>
      </c>
      <c r="B286" s="61" t="s">
        <v>884</v>
      </c>
      <c r="C286" s="61" t="s">
        <v>465</v>
      </c>
      <c r="D286" s="61" t="s">
        <v>1089</v>
      </c>
      <c r="E286" s="61" t="s">
        <v>442</v>
      </c>
      <c r="F286" s="67">
        <v>255583.16</v>
      </c>
      <c r="G286" s="60">
        <v>255583.16</v>
      </c>
      <c r="H286" s="60">
        <v>255583.16</v>
      </c>
    </row>
    <row r="287" spans="1:11" ht="38.25" outlineLevel="3" x14ac:dyDescent="0.25">
      <c r="A287" s="62" t="s">
        <v>659</v>
      </c>
      <c r="B287" s="61" t="s">
        <v>884</v>
      </c>
      <c r="C287" s="61" t="s">
        <v>465</v>
      </c>
      <c r="D287" s="61" t="s">
        <v>1089</v>
      </c>
      <c r="E287" s="61" t="s">
        <v>657</v>
      </c>
      <c r="F287" s="67">
        <v>255583.16</v>
      </c>
      <c r="G287" s="60">
        <v>255583.16</v>
      </c>
      <c r="H287" s="60">
        <v>255583.16</v>
      </c>
    </row>
    <row r="288" spans="1:11" ht="102" outlineLevel="2" x14ac:dyDescent="0.25">
      <c r="A288" s="62" t="s">
        <v>1088</v>
      </c>
      <c r="B288" s="61" t="s">
        <v>884</v>
      </c>
      <c r="C288" s="61" t="s">
        <v>465</v>
      </c>
      <c r="D288" s="61" t="s">
        <v>1087</v>
      </c>
      <c r="E288" s="61" t="s">
        <v>442</v>
      </c>
      <c r="F288" s="67">
        <v>2236161.65</v>
      </c>
      <c r="G288" s="60">
        <v>2236161.65</v>
      </c>
      <c r="H288" s="60">
        <v>2236161.65</v>
      </c>
    </row>
    <row r="289" spans="1:8" ht="38.25" outlineLevel="3" x14ac:dyDescent="0.25">
      <c r="A289" s="62" t="s">
        <v>659</v>
      </c>
      <c r="B289" s="61" t="s">
        <v>884</v>
      </c>
      <c r="C289" s="61" t="s">
        <v>465</v>
      </c>
      <c r="D289" s="61" t="s">
        <v>1087</v>
      </c>
      <c r="E289" s="61" t="s">
        <v>657</v>
      </c>
      <c r="F289" s="67">
        <v>2236161.65</v>
      </c>
      <c r="G289" s="60">
        <v>2236161.65</v>
      </c>
      <c r="H289" s="60">
        <v>2236161.65</v>
      </c>
    </row>
    <row r="290" spans="1:8" ht="76.5" outlineLevel="2" x14ac:dyDescent="0.25">
      <c r="A290" s="62" t="s">
        <v>1086</v>
      </c>
      <c r="B290" s="61" t="s">
        <v>884</v>
      </c>
      <c r="C290" s="61" t="s">
        <v>465</v>
      </c>
      <c r="D290" s="61" t="s">
        <v>1085</v>
      </c>
      <c r="E290" s="61" t="s">
        <v>442</v>
      </c>
      <c r="F290" s="67">
        <v>650000</v>
      </c>
      <c r="G290" s="60">
        <v>650000</v>
      </c>
      <c r="H290" s="60">
        <v>650000</v>
      </c>
    </row>
    <row r="291" spans="1:8" ht="38.25" outlineLevel="3" x14ac:dyDescent="0.25">
      <c r="A291" s="62" t="s">
        <v>659</v>
      </c>
      <c r="B291" s="61" t="s">
        <v>884</v>
      </c>
      <c r="C291" s="61" t="s">
        <v>465</v>
      </c>
      <c r="D291" s="61" t="s">
        <v>1085</v>
      </c>
      <c r="E291" s="61" t="s">
        <v>657</v>
      </c>
      <c r="F291" s="67">
        <v>650000</v>
      </c>
      <c r="G291" s="60">
        <v>650000</v>
      </c>
      <c r="H291" s="60">
        <v>650000</v>
      </c>
    </row>
    <row r="292" spans="1:8" ht="51" outlineLevel="2" x14ac:dyDescent="0.25">
      <c r="A292" s="62" t="s">
        <v>1002</v>
      </c>
      <c r="B292" s="61" t="s">
        <v>884</v>
      </c>
      <c r="C292" s="61" t="s">
        <v>465</v>
      </c>
      <c r="D292" s="61" t="s">
        <v>1001</v>
      </c>
      <c r="E292" s="61" t="s">
        <v>442</v>
      </c>
      <c r="F292" s="67">
        <v>0</v>
      </c>
      <c r="G292" s="60">
        <v>0</v>
      </c>
      <c r="H292" s="60">
        <v>0</v>
      </c>
    </row>
    <row r="293" spans="1:8" ht="38.25" outlineLevel="3" x14ac:dyDescent="0.25">
      <c r="A293" s="62" t="s">
        <v>659</v>
      </c>
      <c r="B293" s="61" t="s">
        <v>884</v>
      </c>
      <c r="C293" s="61" t="s">
        <v>465</v>
      </c>
      <c r="D293" s="61" t="s">
        <v>1001</v>
      </c>
      <c r="E293" s="61" t="s">
        <v>657</v>
      </c>
      <c r="F293" s="67">
        <v>0</v>
      </c>
      <c r="G293" s="60">
        <v>0</v>
      </c>
      <c r="H293" s="60">
        <v>0</v>
      </c>
    </row>
    <row r="294" spans="1:8" ht="89.25" outlineLevel="2" x14ac:dyDescent="0.25">
      <c r="A294" s="62" t="s">
        <v>1084</v>
      </c>
      <c r="B294" s="61" t="s">
        <v>884</v>
      </c>
      <c r="C294" s="61" t="s">
        <v>465</v>
      </c>
      <c r="D294" s="61" t="s">
        <v>1083</v>
      </c>
      <c r="E294" s="61" t="s">
        <v>442</v>
      </c>
      <c r="F294" s="67">
        <v>3622999.2</v>
      </c>
      <c r="G294" s="60">
        <v>3622999.2</v>
      </c>
      <c r="H294" s="60">
        <v>3622999.2</v>
      </c>
    </row>
    <row r="295" spans="1:8" ht="38.25" outlineLevel="3" x14ac:dyDescent="0.25">
      <c r="A295" s="62" t="s">
        <v>659</v>
      </c>
      <c r="B295" s="61" t="s">
        <v>884</v>
      </c>
      <c r="C295" s="61" t="s">
        <v>465</v>
      </c>
      <c r="D295" s="61" t="s">
        <v>1083</v>
      </c>
      <c r="E295" s="61" t="s">
        <v>657</v>
      </c>
      <c r="F295" s="67">
        <v>3622999.2</v>
      </c>
      <c r="G295" s="60">
        <v>3622999.2</v>
      </c>
      <c r="H295" s="60">
        <v>3622999.2</v>
      </c>
    </row>
    <row r="296" spans="1:8" ht="102" outlineLevel="2" x14ac:dyDescent="0.25">
      <c r="A296" s="62" t="s">
        <v>1082</v>
      </c>
      <c r="B296" s="61" t="s">
        <v>884</v>
      </c>
      <c r="C296" s="61" t="s">
        <v>465</v>
      </c>
      <c r="D296" s="61" t="s">
        <v>1081</v>
      </c>
      <c r="E296" s="61" t="s">
        <v>442</v>
      </c>
      <c r="F296" s="67">
        <v>3127000.8</v>
      </c>
      <c r="G296" s="60">
        <v>3127000.8</v>
      </c>
      <c r="H296" s="60">
        <v>3127000.8</v>
      </c>
    </row>
    <row r="297" spans="1:8" ht="38.25" outlineLevel="3" x14ac:dyDescent="0.25">
      <c r="A297" s="62" t="s">
        <v>659</v>
      </c>
      <c r="B297" s="61" t="s">
        <v>884</v>
      </c>
      <c r="C297" s="61" t="s">
        <v>465</v>
      </c>
      <c r="D297" s="61" t="s">
        <v>1081</v>
      </c>
      <c r="E297" s="61" t="s">
        <v>657</v>
      </c>
      <c r="F297" s="67">
        <v>3127000.8</v>
      </c>
      <c r="G297" s="60">
        <v>3127000.8</v>
      </c>
      <c r="H297" s="60">
        <v>3127000.8</v>
      </c>
    </row>
    <row r="298" spans="1:8" ht="102" outlineLevel="2" x14ac:dyDescent="0.25">
      <c r="A298" s="62" t="s">
        <v>1080</v>
      </c>
      <c r="B298" s="61" t="s">
        <v>884</v>
      </c>
      <c r="C298" s="61" t="s">
        <v>465</v>
      </c>
      <c r="D298" s="61" t="s">
        <v>1079</v>
      </c>
      <c r="E298" s="61" t="s">
        <v>442</v>
      </c>
      <c r="F298" s="67">
        <v>3031772.51</v>
      </c>
      <c r="G298" s="60">
        <v>3031772.51</v>
      </c>
      <c r="H298" s="60">
        <v>3031772.51</v>
      </c>
    </row>
    <row r="299" spans="1:8" ht="38.25" outlineLevel="3" x14ac:dyDescent="0.25">
      <c r="A299" s="62" t="s">
        <v>659</v>
      </c>
      <c r="B299" s="61" t="s">
        <v>884</v>
      </c>
      <c r="C299" s="61" t="s">
        <v>465</v>
      </c>
      <c r="D299" s="61" t="s">
        <v>1079</v>
      </c>
      <c r="E299" s="61" t="s">
        <v>657</v>
      </c>
      <c r="F299" s="67">
        <v>3031772.51</v>
      </c>
      <c r="G299" s="60">
        <v>3031772.51</v>
      </c>
      <c r="H299" s="60">
        <v>3031772.51</v>
      </c>
    </row>
    <row r="300" spans="1:8" ht="63.75" outlineLevel="2" x14ac:dyDescent="0.25">
      <c r="A300" s="62" t="s">
        <v>1078</v>
      </c>
      <c r="B300" s="61" t="s">
        <v>884</v>
      </c>
      <c r="C300" s="61" t="s">
        <v>465</v>
      </c>
      <c r="D300" s="61" t="s">
        <v>1077</v>
      </c>
      <c r="E300" s="61" t="s">
        <v>442</v>
      </c>
      <c r="F300" s="67">
        <v>6044929.04</v>
      </c>
      <c r="G300" s="60">
        <v>6044929.04</v>
      </c>
      <c r="H300" s="60">
        <v>6044929.04</v>
      </c>
    </row>
    <row r="301" spans="1:8" ht="38.25" outlineLevel="3" x14ac:dyDescent="0.25">
      <c r="A301" s="62" t="s">
        <v>659</v>
      </c>
      <c r="B301" s="61" t="s">
        <v>884</v>
      </c>
      <c r="C301" s="61" t="s">
        <v>465</v>
      </c>
      <c r="D301" s="61" t="s">
        <v>1077</v>
      </c>
      <c r="E301" s="61" t="s">
        <v>657</v>
      </c>
      <c r="F301" s="67">
        <v>6044929.04</v>
      </c>
      <c r="G301" s="60">
        <v>6044929.04</v>
      </c>
      <c r="H301" s="60">
        <v>6044929.04</v>
      </c>
    </row>
    <row r="302" spans="1:8" ht="51" outlineLevel="2" x14ac:dyDescent="0.25">
      <c r="A302" s="62" t="s">
        <v>994</v>
      </c>
      <c r="B302" s="61" t="s">
        <v>884</v>
      </c>
      <c r="C302" s="61" t="s">
        <v>465</v>
      </c>
      <c r="D302" s="61" t="s">
        <v>993</v>
      </c>
      <c r="E302" s="61" t="s">
        <v>442</v>
      </c>
      <c r="F302" s="67">
        <v>0</v>
      </c>
      <c r="G302" s="60">
        <v>0</v>
      </c>
      <c r="H302" s="60">
        <v>0</v>
      </c>
    </row>
    <row r="303" spans="1:8" ht="38.25" outlineLevel="3" x14ac:dyDescent="0.25">
      <c r="A303" s="62" t="s">
        <v>659</v>
      </c>
      <c r="B303" s="61" t="s">
        <v>884</v>
      </c>
      <c r="C303" s="61" t="s">
        <v>465</v>
      </c>
      <c r="D303" s="61" t="s">
        <v>993</v>
      </c>
      <c r="E303" s="61" t="s">
        <v>657</v>
      </c>
      <c r="F303" s="67">
        <v>0</v>
      </c>
      <c r="G303" s="60">
        <v>0</v>
      </c>
      <c r="H303" s="60">
        <v>0</v>
      </c>
    </row>
    <row r="304" spans="1:8" ht="89.25" outlineLevel="2" x14ac:dyDescent="0.25">
      <c r="A304" s="62" t="s">
        <v>1076</v>
      </c>
      <c r="B304" s="61" t="s">
        <v>884</v>
      </c>
      <c r="C304" s="61" t="s">
        <v>465</v>
      </c>
      <c r="D304" s="61" t="s">
        <v>1075</v>
      </c>
      <c r="E304" s="61" t="s">
        <v>442</v>
      </c>
      <c r="F304" s="67">
        <v>2415332.7999999998</v>
      </c>
      <c r="G304" s="60">
        <v>2415332.7999999998</v>
      </c>
      <c r="H304" s="60">
        <v>2415332.7999999998</v>
      </c>
    </row>
    <row r="305" spans="1:8" ht="38.25" outlineLevel="3" x14ac:dyDescent="0.25">
      <c r="A305" s="62" t="s">
        <v>659</v>
      </c>
      <c r="B305" s="61" t="s">
        <v>884</v>
      </c>
      <c r="C305" s="61" t="s">
        <v>465</v>
      </c>
      <c r="D305" s="61" t="s">
        <v>1075</v>
      </c>
      <c r="E305" s="61" t="s">
        <v>657</v>
      </c>
      <c r="F305" s="67">
        <v>2415332.7999999998</v>
      </c>
      <c r="G305" s="60">
        <v>2415332.7999999998</v>
      </c>
      <c r="H305" s="60">
        <v>2415332.7999999998</v>
      </c>
    </row>
    <row r="306" spans="1:8" ht="102" outlineLevel="2" x14ac:dyDescent="0.25">
      <c r="A306" s="62" t="s">
        <v>1074</v>
      </c>
      <c r="B306" s="61" t="s">
        <v>884</v>
      </c>
      <c r="C306" s="61" t="s">
        <v>465</v>
      </c>
      <c r="D306" s="61" t="s">
        <v>1073</v>
      </c>
      <c r="E306" s="61" t="s">
        <v>442</v>
      </c>
      <c r="F306" s="67">
        <v>1829084.04</v>
      </c>
      <c r="G306" s="60">
        <v>1829084.04</v>
      </c>
      <c r="H306" s="60">
        <v>1829084.04</v>
      </c>
    </row>
    <row r="307" spans="1:8" ht="38.25" outlineLevel="3" x14ac:dyDescent="0.25">
      <c r="A307" s="62" t="s">
        <v>659</v>
      </c>
      <c r="B307" s="61" t="s">
        <v>884</v>
      </c>
      <c r="C307" s="61" t="s">
        <v>465</v>
      </c>
      <c r="D307" s="61" t="s">
        <v>1073</v>
      </c>
      <c r="E307" s="61" t="s">
        <v>657</v>
      </c>
      <c r="F307" s="67">
        <v>1829084.04</v>
      </c>
      <c r="G307" s="60">
        <v>1829084.04</v>
      </c>
      <c r="H307" s="60">
        <v>1829084.04</v>
      </c>
    </row>
    <row r="308" spans="1:8" ht="102" outlineLevel="2" x14ac:dyDescent="0.25">
      <c r="A308" s="62" t="s">
        <v>1072</v>
      </c>
      <c r="B308" s="61" t="s">
        <v>884</v>
      </c>
      <c r="C308" s="61" t="s">
        <v>465</v>
      </c>
      <c r="D308" s="61" t="s">
        <v>1071</v>
      </c>
      <c r="E308" s="61" t="s">
        <v>442</v>
      </c>
      <c r="F308" s="67">
        <v>2943550.84</v>
      </c>
      <c r="G308" s="60">
        <v>2943550.84</v>
      </c>
      <c r="H308" s="60">
        <v>2943550.84</v>
      </c>
    </row>
    <row r="309" spans="1:8" ht="38.25" outlineLevel="3" x14ac:dyDescent="0.25">
      <c r="A309" s="62" t="s">
        <v>659</v>
      </c>
      <c r="B309" s="61" t="s">
        <v>884</v>
      </c>
      <c r="C309" s="61" t="s">
        <v>465</v>
      </c>
      <c r="D309" s="61" t="s">
        <v>1071</v>
      </c>
      <c r="E309" s="61" t="s">
        <v>657</v>
      </c>
      <c r="F309" s="67">
        <v>2943550.84</v>
      </c>
      <c r="G309" s="60">
        <v>2943550.84</v>
      </c>
      <c r="H309" s="60">
        <v>2943550.84</v>
      </c>
    </row>
    <row r="310" spans="1:8" ht="63.75" outlineLevel="2" x14ac:dyDescent="0.25">
      <c r="A310" s="62" t="s">
        <v>1070</v>
      </c>
      <c r="B310" s="61" t="s">
        <v>884</v>
      </c>
      <c r="C310" s="61" t="s">
        <v>465</v>
      </c>
      <c r="D310" s="61" t="s">
        <v>1069</v>
      </c>
      <c r="E310" s="61" t="s">
        <v>442</v>
      </c>
      <c r="F310" s="67">
        <v>4463286.03</v>
      </c>
      <c r="G310" s="60">
        <v>4463286.03</v>
      </c>
      <c r="H310" s="60">
        <v>4463286.03</v>
      </c>
    </row>
    <row r="311" spans="1:8" ht="38.25" outlineLevel="3" x14ac:dyDescent="0.25">
      <c r="A311" s="62" t="s">
        <v>659</v>
      </c>
      <c r="B311" s="61" t="s">
        <v>884</v>
      </c>
      <c r="C311" s="61" t="s">
        <v>465</v>
      </c>
      <c r="D311" s="61" t="s">
        <v>1069</v>
      </c>
      <c r="E311" s="61" t="s">
        <v>657</v>
      </c>
      <c r="F311" s="67">
        <v>4463286.03</v>
      </c>
      <c r="G311" s="60">
        <v>4463286.03</v>
      </c>
      <c r="H311" s="60">
        <v>4463286.03</v>
      </c>
    </row>
    <row r="312" spans="1:8" ht="76.5" outlineLevel="2" x14ac:dyDescent="0.25">
      <c r="A312" s="62" t="s">
        <v>1068</v>
      </c>
      <c r="B312" s="61" t="s">
        <v>884</v>
      </c>
      <c r="C312" s="61" t="s">
        <v>465</v>
      </c>
      <c r="D312" s="61" t="s">
        <v>1067</v>
      </c>
      <c r="E312" s="61" t="s">
        <v>442</v>
      </c>
      <c r="F312" s="67">
        <v>9818088.2400000002</v>
      </c>
      <c r="G312" s="60">
        <v>9818088.2400000002</v>
      </c>
      <c r="H312" s="60">
        <v>9818088.2400000002</v>
      </c>
    </row>
    <row r="313" spans="1:8" ht="25.5" outlineLevel="3" x14ac:dyDescent="0.25">
      <c r="A313" s="62" t="s">
        <v>461</v>
      </c>
      <c r="B313" s="61" t="s">
        <v>884</v>
      </c>
      <c r="C313" s="61" t="s">
        <v>465</v>
      </c>
      <c r="D313" s="61" t="s">
        <v>1067</v>
      </c>
      <c r="E313" s="61" t="s">
        <v>458</v>
      </c>
      <c r="F313" s="67">
        <v>9818088.2400000002</v>
      </c>
      <c r="G313" s="60">
        <v>9818088.2400000002</v>
      </c>
      <c r="H313" s="60">
        <v>9818088.2400000002</v>
      </c>
    </row>
    <row r="314" spans="1:8" ht="76.5" outlineLevel="2" x14ac:dyDescent="0.25">
      <c r="A314" s="62" t="s">
        <v>1066</v>
      </c>
      <c r="B314" s="61" t="s">
        <v>884</v>
      </c>
      <c r="C314" s="61" t="s">
        <v>465</v>
      </c>
      <c r="D314" s="61" t="s">
        <v>1065</v>
      </c>
      <c r="E314" s="61" t="s">
        <v>442</v>
      </c>
      <c r="F314" s="67">
        <v>6545392.1600000001</v>
      </c>
      <c r="G314" s="60">
        <v>6545392.1600000001</v>
      </c>
      <c r="H314" s="60">
        <v>6545392.1600000001</v>
      </c>
    </row>
    <row r="315" spans="1:8" ht="25.5" outlineLevel="3" x14ac:dyDescent="0.25">
      <c r="A315" s="62" t="s">
        <v>461</v>
      </c>
      <c r="B315" s="61" t="s">
        <v>884</v>
      </c>
      <c r="C315" s="61" t="s">
        <v>465</v>
      </c>
      <c r="D315" s="61" t="s">
        <v>1065</v>
      </c>
      <c r="E315" s="61" t="s">
        <v>458</v>
      </c>
      <c r="F315" s="67">
        <v>6545392.1600000001</v>
      </c>
      <c r="G315" s="60">
        <v>6545392.1600000001</v>
      </c>
      <c r="H315" s="60">
        <v>6545392.1600000001</v>
      </c>
    </row>
    <row r="316" spans="1:8" ht="25.5" outlineLevel="2" x14ac:dyDescent="0.25">
      <c r="A316" s="62" t="s">
        <v>1064</v>
      </c>
      <c r="B316" s="61" t="s">
        <v>884</v>
      </c>
      <c r="C316" s="61" t="s">
        <v>465</v>
      </c>
      <c r="D316" s="61" t="s">
        <v>1063</v>
      </c>
      <c r="E316" s="61" t="s">
        <v>442</v>
      </c>
      <c r="F316" s="67">
        <v>5059942</v>
      </c>
      <c r="G316" s="60">
        <v>5059942</v>
      </c>
      <c r="H316" s="60">
        <v>5057046.24</v>
      </c>
    </row>
    <row r="317" spans="1:8" ht="25.5" outlineLevel="3" x14ac:dyDescent="0.25">
      <c r="A317" s="62" t="s">
        <v>461</v>
      </c>
      <c r="B317" s="61" t="s">
        <v>884</v>
      </c>
      <c r="C317" s="61" t="s">
        <v>465</v>
      </c>
      <c r="D317" s="61" t="s">
        <v>1063</v>
      </c>
      <c r="E317" s="61" t="s">
        <v>458</v>
      </c>
      <c r="F317" s="67">
        <v>5059942</v>
      </c>
      <c r="G317" s="60">
        <v>5059942</v>
      </c>
      <c r="H317" s="60">
        <v>5057046.24</v>
      </c>
    </row>
    <row r="318" spans="1:8" ht="25.5" outlineLevel="2" x14ac:dyDescent="0.25">
      <c r="A318" s="62" t="s">
        <v>1062</v>
      </c>
      <c r="B318" s="61" t="s">
        <v>884</v>
      </c>
      <c r="C318" s="61" t="s">
        <v>465</v>
      </c>
      <c r="D318" s="61" t="s">
        <v>1061</v>
      </c>
      <c r="E318" s="61" t="s">
        <v>442</v>
      </c>
      <c r="F318" s="67">
        <v>3150330.33</v>
      </c>
      <c r="G318" s="60">
        <v>3150330.33</v>
      </c>
      <c r="H318" s="60">
        <v>3113875.04</v>
      </c>
    </row>
    <row r="319" spans="1:8" ht="25.5" outlineLevel="3" x14ac:dyDescent="0.25">
      <c r="A319" s="62" t="s">
        <v>461</v>
      </c>
      <c r="B319" s="61" t="s">
        <v>884</v>
      </c>
      <c r="C319" s="61" t="s">
        <v>465</v>
      </c>
      <c r="D319" s="61" t="s">
        <v>1061</v>
      </c>
      <c r="E319" s="61" t="s">
        <v>458</v>
      </c>
      <c r="F319" s="67">
        <v>3150330.33</v>
      </c>
      <c r="G319" s="60">
        <v>3150330.33</v>
      </c>
      <c r="H319" s="60">
        <v>3113875.04</v>
      </c>
    </row>
    <row r="320" spans="1:8" ht="38.25" outlineLevel="2" x14ac:dyDescent="0.25">
      <c r="A320" s="62" t="s">
        <v>1060</v>
      </c>
      <c r="B320" s="61" t="s">
        <v>884</v>
      </c>
      <c r="C320" s="61" t="s">
        <v>465</v>
      </c>
      <c r="D320" s="61" t="s">
        <v>1059</v>
      </c>
      <c r="E320" s="61" t="s">
        <v>442</v>
      </c>
      <c r="F320" s="67">
        <v>303075</v>
      </c>
      <c r="G320" s="60">
        <v>303075</v>
      </c>
      <c r="H320" s="60">
        <v>193666.66</v>
      </c>
    </row>
    <row r="321" spans="1:8" ht="25.5" outlineLevel="3" x14ac:dyDescent="0.25">
      <c r="A321" s="62" t="s">
        <v>461</v>
      </c>
      <c r="B321" s="61" t="s">
        <v>884</v>
      </c>
      <c r="C321" s="61" t="s">
        <v>465</v>
      </c>
      <c r="D321" s="61" t="s">
        <v>1059</v>
      </c>
      <c r="E321" s="61" t="s">
        <v>458</v>
      </c>
      <c r="F321" s="67">
        <v>303075</v>
      </c>
      <c r="G321" s="60">
        <v>303075</v>
      </c>
      <c r="H321" s="60">
        <v>193666.66</v>
      </c>
    </row>
    <row r="322" spans="1:8" ht="76.5" outlineLevel="2" x14ac:dyDescent="0.25">
      <c r="A322" s="62" t="s">
        <v>1058</v>
      </c>
      <c r="B322" s="61" t="s">
        <v>884</v>
      </c>
      <c r="C322" s="61" t="s">
        <v>465</v>
      </c>
      <c r="D322" s="61" t="s">
        <v>1057</v>
      </c>
      <c r="E322" s="61" t="s">
        <v>442</v>
      </c>
      <c r="F322" s="67">
        <v>117182.8</v>
      </c>
      <c r="G322" s="60">
        <v>117182.8</v>
      </c>
      <c r="H322" s="60">
        <v>82027.960000000006</v>
      </c>
    </row>
    <row r="323" spans="1:8" ht="25.5" outlineLevel="3" x14ac:dyDescent="0.25">
      <c r="A323" s="62" t="s">
        <v>461</v>
      </c>
      <c r="B323" s="61" t="s">
        <v>884</v>
      </c>
      <c r="C323" s="61" t="s">
        <v>465</v>
      </c>
      <c r="D323" s="61" t="s">
        <v>1057</v>
      </c>
      <c r="E323" s="61" t="s">
        <v>458</v>
      </c>
      <c r="F323" s="67">
        <v>117182.8</v>
      </c>
      <c r="G323" s="60">
        <v>117182.8</v>
      </c>
      <c r="H323" s="60">
        <v>82027.960000000006</v>
      </c>
    </row>
    <row r="324" spans="1:8" ht="25.5" outlineLevel="2" x14ac:dyDescent="0.25">
      <c r="A324" s="62" t="s">
        <v>1056</v>
      </c>
      <c r="B324" s="61" t="s">
        <v>884</v>
      </c>
      <c r="C324" s="61" t="s">
        <v>465</v>
      </c>
      <c r="D324" s="61" t="s">
        <v>1055</v>
      </c>
      <c r="E324" s="61" t="s">
        <v>442</v>
      </c>
      <c r="F324" s="67">
        <v>472000</v>
      </c>
      <c r="G324" s="60">
        <v>472000</v>
      </c>
      <c r="H324" s="60">
        <v>472000</v>
      </c>
    </row>
    <row r="325" spans="1:8" ht="25.5" outlineLevel="3" x14ac:dyDescent="0.25">
      <c r="A325" s="62" t="s">
        <v>461</v>
      </c>
      <c r="B325" s="61" t="s">
        <v>884</v>
      </c>
      <c r="C325" s="61" t="s">
        <v>465</v>
      </c>
      <c r="D325" s="61" t="s">
        <v>1055</v>
      </c>
      <c r="E325" s="61" t="s">
        <v>458</v>
      </c>
      <c r="F325" s="67">
        <v>472000</v>
      </c>
      <c r="G325" s="60">
        <v>472000</v>
      </c>
      <c r="H325" s="60">
        <v>472000</v>
      </c>
    </row>
    <row r="326" spans="1:8" ht="38.25" outlineLevel="2" x14ac:dyDescent="0.25">
      <c r="A326" s="62" t="s">
        <v>1054</v>
      </c>
      <c r="B326" s="61" t="s">
        <v>884</v>
      </c>
      <c r="C326" s="61" t="s">
        <v>465</v>
      </c>
      <c r="D326" s="61" t="s">
        <v>1053</v>
      </c>
      <c r="E326" s="61" t="s">
        <v>442</v>
      </c>
      <c r="F326" s="67">
        <v>2930728.35</v>
      </c>
      <c r="G326" s="60">
        <v>2930728.35</v>
      </c>
      <c r="H326" s="60">
        <v>2506569.52</v>
      </c>
    </row>
    <row r="327" spans="1:8" ht="25.5" outlineLevel="3" x14ac:dyDescent="0.25">
      <c r="A327" s="62" t="s">
        <v>461</v>
      </c>
      <c r="B327" s="61" t="s">
        <v>884</v>
      </c>
      <c r="C327" s="61" t="s">
        <v>465</v>
      </c>
      <c r="D327" s="61" t="s">
        <v>1053</v>
      </c>
      <c r="E327" s="61" t="s">
        <v>458</v>
      </c>
      <c r="F327" s="67">
        <v>2930728.35</v>
      </c>
      <c r="G327" s="60">
        <v>2930728.35</v>
      </c>
      <c r="H327" s="60">
        <v>2506569.52</v>
      </c>
    </row>
    <row r="328" spans="1:8" ht="38.25" outlineLevel="2" x14ac:dyDescent="0.25">
      <c r="A328" s="62" t="s">
        <v>1052</v>
      </c>
      <c r="B328" s="61" t="s">
        <v>884</v>
      </c>
      <c r="C328" s="61" t="s">
        <v>465</v>
      </c>
      <c r="D328" s="61" t="s">
        <v>1051</v>
      </c>
      <c r="E328" s="61" t="s">
        <v>442</v>
      </c>
      <c r="F328" s="67">
        <v>121122</v>
      </c>
      <c r="G328" s="60">
        <v>121122</v>
      </c>
      <c r="H328" s="60">
        <v>121122</v>
      </c>
    </row>
    <row r="329" spans="1:8" ht="25.5" outlineLevel="3" x14ac:dyDescent="0.25">
      <c r="A329" s="62" t="s">
        <v>461</v>
      </c>
      <c r="B329" s="61" t="s">
        <v>884</v>
      </c>
      <c r="C329" s="61" t="s">
        <v>465</v>
      </c>
      <c r="D329" s="61" t="s">
        <v>1051</v>
      </c>
      <c r="E329" s="61" t="s">
        <v>458</v>
      </c>
      <c r="F329" s="67">
        <v>121122</v>
      </c>
      <c r="G329" s="60">
        <v>121122</v>
      </c>
      <c r="H329" s="60">
        <v>121122</v>
      </c>
    </row>
    <row r="330" spans="1:8" ht="25.5" outlineLevel="2" x14ac:dyDescent="0.25">
      <c r="A330" s="62" t="s">
        <v>1050</v>
      </c>
      <c r="B330" s="61" t="s">
        <v>884</v>
      </c>
      <c r="C330" s="61" t="s">
        <v>465</v>
      </c>
      <c r="D330" s="61" t="s">
        <v>1049</v>
      </c>
      <c r="E330" s="61" t="s">
        <v>442</v>
      </c>
      <c r="F330" s="67">
        <v>1466362.59</v>
      </c>
      <c r="G330" s="60">
        <v>1466362.59</v>
      </c>
      <c r="H330" s="60">
        <v>1453962.51</v>
      </c>
    </row>
    <row r="331" spans="1:8" ht="25.5" outlineLevel="3" x14ac:dyDescent="0.25">
      <c r="A331" s="62" t="s">
        <v>461</v>
      </c>
      <c r="B331" s="61" t="s">
        <v>884</v>
      </c>
      <c r="C331" s="61" t="s">
        <v>465</v>
      </c>
      <c r="D331" s="61" t="s">
        <v>1049</v>
      </c>
      <c r="E331" s="61" t="s">
        <v>458</v>
      </c>
      <c r="F331" s="67">
        <v>1466362.59</v>
      </c>
      <c r="G331" s="60">
        <v>1466362.59</v>
      </c>
      <c r="H331" s="60">
        <v>1453962.51</v>
      </c>
    </row>
    <row r="332" spans="1:8" ht="25.5" outlineLevel="2" x14ac:dyDescent="0.25">
      <c r="A332" s="62" t="s">
        <v>1048</v>
      </c>
      <c r="B332" s="61" t="s">
        <v>884</v>
      </c>
      <c r="C332" s="61" t="s">
        <v>465</v>
      </c>
      <c r="D332" s="61" t="s">
        <v>1047</v>
      </c>
      <c r="E332" s="61" t="s">
        <v>442</v>
      </c>
      <c r="F332" s="67">
        <v>199429</v>
      </c>
      <c r="G332" s="60">
        <v>199429</v>
      </c>
      <c r="H332" s="60">
        <v>153080</v>
      </c>
    </row>
    <row r="333" spans="1:8" ht="25.5" outlineLevel="3" x14ac:dyDescent="0.25">
      <c r="A333" s="62" t="s">
        <v>461</v>
      </c>
      <c r="B333" s="61" t="s">
        <v>884</v>
      </c>
      <c r="C333" s="61" t="s">
        <v>465</v>
      </c>
      <c r="D333" s="61" t="s">
        <v>1047</v>
      </c>
      <c r="E333" s="61" t="s">
        <v>458</v>
      </c>
      <c r="F333" s="67">
        <v>199429</v>
      </c>
      <c r="G333" s="60">
        <v>199429</v>
      </c>
      <c r="H333" s="60">
        <v>153080</v>
      </c>
    </row>
    <row r="334" spans="1:8" ht="38.25" outlineLevel="2" x14ac:dyDescent="0.25">
      <c r="A334" s="62" t="s">
        <v>1046</v>
      </c>
      <c r="B334" s="61" t="s">
        <v>884</v>
      </c>
      <c r="C334" s="61" t="s">
        <v>465</v>
      </c>
      <c r="D334" s="61" t="s">
        <v>1045</v>
      </c>
      <c r="E334" s="61" t="s">
        <v>442</v>
      </c>
      <c r="F334" s="67">
        <v>964333.2</v>
      </c>
      <c r="G334" s="60">
        <v>964333.2</v>
      </c>
      <c r="H334" s="60">
        <v>765030</v>
      </c>
    </row>
    <row r="335" spans="1:8" ht="25.5" outlineLevel="3" x14ac:dyDescent="0.25">
      <c r="A335" s="62" t="s">
        <v>461</v>
      </c>
      <c r="B335" s="61" t="s">
        <v>884</v>
      </c>
      <c r="C335" s="61" t="s">
        <v>465</v>
      </c>
      <c r="D335" s="61" t="s">
        <v>1045</v>
      </c>
      <c r="E335" s="61" t="s">
        <v>458</v>
      </c>
      <c r="F335" s="67">
        <v>964333.2</v>
      </c>
      <c r="G335" s="60">
        <v>964333.2</v>
      </c>
      <c r="H335" s="60">
        <v>765030</v>
      </c>
    </row>
    <row r="336" spans="1:8" ht="25.5" outlineLevel="2" x14ac:dyDescent="0.25">
      <c r="A336" s="62" t="s">
        <v>1044</v>
      </c>
      <c r="B336" s="61" t="s">
        <v>884</v>
      </c>
      <c r="C336" s="61" t="s">
        <v>465</v>
      </c>
      <c r="D336" s="61" t="s">
        <v>1043</v>
      </c>
      <c r="E336" s="61" t="s">
        <v>442</v>
      </c>
      <c r="F336" s="67">
        <v>0</v>
      </c>
      <c r="G336" s="60">
        <v>0</v>
      </c>
      <c r="H336" s="60">
        <v>0</v>
      </c>
    </row>
    <row r="337" spans="1:8" ht="25.5" outlineLevel="3" x14ac:dyDescent="0.25">
      <c r="A337" s="62" t="s">
        <v>461</v>
      </c>
      <c r="B337" s="61" t="s">
        <v>884</v>
      </c>
      <c r="C337" s="61" t="s">
        <v>465</v>
      </c>
      <c r="D337" s="61" t="s">
        <v>1043</v>
      </c>
      <c r="E337" s="61" t="s">
        <v>458</v>
      </c>
      <c r="F337" s="67">
        <v>0</v>
      </c>
      <c r="G337" s="60">
        <v>0</v>
      </c>
      <c r="H337" s="60">
        <v>0</v>
      </c>
    </row>
    <row r="338" spans="1:8" ht="63.75" outlineLevel="2" x14ac:dyDescent="0.25">
      <c r="A338" s="62" t="s">
        <v>1042</v>
      </c>
      <c r="B338" s="61" t="s">
        <v>884</v>
      </c>
      <c r="C338" s="61" t="s">
        <v>465</v>
      </c>
      <c r="D338" s="61" t="s">
        <v>1041</v>
      </c>
      <c r="E338" s="61" t="s">
        <v>442</v>
      </c>
      <c r="F338" s="67">
        <v>6980363.4900000002</v>
      </c>
      <c r="G338" s="60">
        <v>6980363.4900000002</v>
      </c>
      <c r="H338" s="60">
        <v>6743629.0599999996</v>
      </c>
    </row>
    <row r="339" spans="1:8" ht="25.5" outlineLevel="3" x14ac:dyDescent="0.25">
      <c r="A339" s="62" t="s">
        <v>461</v>
      </c>
      <c r="B339" s="61" t="s">
        <v>884</v>
      </c>
      <c r="C339" s="61" t="s">
        <v>465</v>
      </c>
      <c r="D339" s="61" t="s">
        <v>1041</v>
      </c>
      <c r="E339" s="61" t="s">
        <v>458</v>
      </c>
      <c r="F339" s="67">
        <v>6980363.4900000002</v>
      </c>
      <c r="G339" s="60">
        <v>6980363.4900000002</v>
      </c>
      <c r="H339" s="60">
        <v>6743629.0599999996</v>
      </c>
    </row>
    <row r="340" spans="1:8" ht="63.75" outlineLevel="2" x14ac:dyDescent="0.25">
      <c r="A340" s="62" t="s">
        <v>478</v>
      </c>
      <c r="B340" s="61" t="s">
        <v>884</v>
      </c>
      <c r="C340" s="61" t="s">
        <v>465</v>
      </c>
      <c r="D340" s="61" t="s">
        <v>477</v>
      </c>
      <c r="E340" s="61" t="s">
        <v>442</v>
      </c>
      <c r="F340" s="67">
        <v>1477002.65</v>
      </c>
      <c r="G340" s="60">
        <v>1477002.65</v>
      </c>
      <c r="H340" s="60">
        <v>855568.45</v>
      </c>
    </row>
    <row r="341" spans="1:8" outlineLevel="3" x14ac:dyDescent="0.25">
      <c r="A341" s="62" t="s">
        <v>475</v>
      </c>
      <c r="B341" s="61" t="s">
        <v>884</v>
      </c>
      <c r="C341" s="61" t="s">
        <v>465</v>
      </c>
      <c r="D341" s="61" t="s">
        <v>477</v>
      </c>
      <c r="E341" s="61" t="s">
        <v>474</v>
      </c>
      <c r="F341" s="67">
        <v>1477002.65</v>
      </c>
      <c r="G341" s="60">
        <v>1477002.65</v>
      </c>
      <c r="H341" s="60">
        <v>855568.45</v>
      </c>
    </row>
    <row r="342" spans="1:8" ht="25.5" outlineLevel="2" x14ac:dyDescent="0.25">
      <c r="A342" s="62" t="s">
        <v>1040</v>
      </c>
      <c r="B342" s="61" t="s">
        <v>884</v>
      </c>
      <c r="C342" s="61" t="s">
        <v>465</v>
      </c>
      <c r="D342" s="61" t="s">
        <v>1039</v>
      </c>
      <c r="E342" s="61" t="s">
        <v>442</v>
      </c>
      <c r="F342" s="67">
        <v>1894965.66</v>
      </c>
      <c r="G342" s="60">
        <v>1894965.66</v>
      </c>
      <c r="H342" s="60">
        <v>1718331</v>
      </c>
    </row>
    <row r="343" spans="1:8" ht="25.5" outlineLevel="3" x14ac:dyDescent="0.25">
      <c r="A343" s="62" t="s">
        <v>461</v>
      </c>
      <c r="B343" s="61" t="s">
        <v>884</v>
      </c>
      <c r="C343" s="61" t="s">
        <v>465</v>
      </c>
      <c r="D343" s="61" t="s">
        <v>1039</v>
      </c>
      <c r="E343" s="61" t="s">
        <v>458</v>
      </c>
      <c r="F343" s="67">
        <v>1894965.66</v>
      </c>
      <c r="G343" s="60">
        <v>1894965.66</v>
      </c>
      <c r="H343" s="60">
        <v>1718331</v>
      </c>
    </row>
    <row r="344" spans="1:8" ht="25.5" outlineLevel="2" x14ac:dyDescent="0.25">
      <c r="A344" s="62" t="s">
        <v>1038</v>
      </c>
      <c r="B344" s="61" t="s">
        <v>884</v>
      </c>
      <c r="C344" s="61" t="s">
        <v>465</v>
      </c>
      <c r="D344" s="61" t="s">
        <v>1037</v>
      </c>
      <c r="E344" s="61" t="s">
        <v>442</v>
      </c>
      <c r="F344" s="67">
        <v>1311352.22</v>
      </c>
      <c r="G344" s="60">
        <v>1311352.22</v>
      </c>
      <c r="H344" s="60">
        <v>1188751.45</v>
      </c>
    </row>
    <row r="345" spans="1:8" ht="25.5" outlineLevel="3" x14ac:dyDescent="0.25">
      <c r="A345" s="62" t="s">
        <v>461</v>
      </c>
      <c r="B345" s="61" t="s">
        <v>884</v>
      </c>
      <c r="C345" s="61" t="s">
        <v>465</v>
      </c>
      <c r="D345" s="61" t="s">
        <v>1037</v>
      </c>
      <c r="E345" s="61" t="s">
        <v>458</v>
      </c>
      <c r="F345" s="67">
        <v>1311352.22</v>
      </c>
      <c r="G345" s="60">
        <v>1311352.22</v>
      </c>
      <c r="H345" s="60">
        <v>1188751.45</v>
      </c>
    </row>
    <row r="346" spans="1:8" ht="63.75" outlineLevel="2" x14ac:dyDescent="0.25">
      <c r="A346" s="62" t="s">
        <v>1036</v>
      </c>
      <c r="B346" s="61" t="s">
        <v>884</v>
      </c>
      <c r="C346" s="61" t="s">
        <v>465</v>
      </c>
      <c r="D346" s="61" t="s">
        <v>1035</v>
      </c>
      <c r="E346" s="61" t="s">
        <v>442</v>
      </c>
      <c r="F346" s="67">
        <v>1759548.22</v>
      </c>
      <c r="G346" s="60">
        <v>1759548.22</v>
      </c>
      <c r="H346" s="60">
        <v>1759448.22</v>
      </c>
    </row>
    <row r="347" spans="1:8" ht="25.5" outlineLevel="3" x14ac:dyDescent="0.25">
      <c r="A347" s="62" t="s">
        <v>461</v>
      </c>
      <c r="B347" s="61" t="s">
        <v>884</v>
      </c>
      <c r="C347" s="61" t="s">
        <v>465</v>
      </c>
      <c r="D347" s="61" t="s">
        <v>1035</v>
      </c>
      <c r="E347" s="61" t="s">
        <v>458</v>
      </c>
      <c r="F347" s="67">
        <v>1759548.22</v>
      </c>
      <c r="G347" s="60">
        <v>1759548.22</v>
      </c>
      <c r="H347" s="60">
        <v>1759448.22</v>
      </c>
    </row>
    <row r="348" spans="1:8" ht="76.5" outlineLevel="2" x14ac:dyDescent="0.25">
      <c r="A348" s="62" t="s">
        <v>1034</v>
      </c>
      <c r="B348" s="61" t="s">
        <v>884</v>
      </c>
      <c r="C348" s="61" t="s">
        <v>465</v>
      </c>
      <c r="D348" s="61" t="s">
        <v>1033</v>
      </c>
      <c r="E348" s="61" t="s">
        <v>442</v>
      </c>
      <c r="F348" s="67">
        <v>13000</v>
      </c>
      <c r="G348" s="60">
        <v>13000</v>
      </c>
      <c r="H348" s="60">
        <v>13000</v>
      </c>
    </row>
    <row r="349" spans="1:8" ht="25.5" outlineLevel="3" x14ac:dyDescent="0.25">
      <c r="A349" s="62" t="s">
        <v>461</v>
      </c>
      <c r="B349" s="61" t="s">
        <v>884</v>
      </c>
      <c r="C349" s="61" t="s">
        <v>465</v>
      </c>
      <c r="D349" s="61" t="s">
        <v>1033</v>
      </c>
      <c r="E349" s="61" t="s">
        <v>458</v>
      </c>
      <c r="F349" s="67">
        <v>13000</v>
      </c>
      <c r="G349" s="60">
        <v>13000</v>
      </c>
      <c r="H349" s="60">
        <v>13000</v>
      </c>
    </row>
    <row r="350" spans="1:8" ht="51" outlineLevel="2" x14ac:dyDescent="0.25">
      <c r="A350" s="62" t="s">
        <v>1032</v>
      </c>
      <c r="B350" s="61" t="s">
        <v>884</v>
      </c>
      <c r="C350" s="61" t="s">
        <v>465</v>
      </c>
      <c r="D350" s="61" t="s">
        <v>1031</v>
      </c>
      <c r="E350" s="61" t="s">
        <v>442</v>
      </c>
      <c r="F350" s="67">
        <v>4453258</v>
      </c>
      <c r="G350" s="60">
        <v>4453258</v>
      </c>
      <c r="H350" s="60">
        <v>3220075</v>
      </c>
    </row>
    <row r="351" spans="1:8" ht="25.5" outlineLevel="3" x14ac:dyDescent="0.25">
      <c r="A351" s="62" t="s">
        <v>461</v>
      </c>
      <c r="B351" s="61" t="s">
        <v>884</v>
      </c>
      <c r="C351" s="61" t="s">
        <v>465</v>
      </c>
      <c r="D351" s="61" t="s">
        <v>1031</v>
      </c>
      <c r="E351" s="61" t="s">
        <v>458</v>
      </c>
      <c r="F351" s="67">
        <v>4453258</v>
      </c>
      <c r="G351" s="60">
        <v>4453258</v>
      </c>
      <c r="H351" s="60">
        <v>3220075</v>
      </c>
    </row>
    <row r="352" spans="1:8" ht="25.5" outlineLevel="2" x14ac:dyDescent="0.25">
      <c r="A352" s="62" t="s">
        <v>1030</v>
      </c>
      <c r="B352" s="61" t="s">
        <v>884</v>
      </c>
      <c r="C352" s="61" t="s">
        <v>465</v>
      </c>
      <c r="D352" s="61" t="s">
        <v>1029</v>
      </c>
      <c r="E352" s="61" t="s">
        <v>442</v>
      </c>
      <c r="F352" s="67">
        <v>6254360.8600000003</v>
      </c>
      <c r="G352" s="60">
        <v>6254360.8600000003</v>
      </c>
      <c r="H352" s="60">
        <v>6168350</v>
      </c>
    </row>
    <row r="353" spans="1:8" ht="25.5" outlineLevel="3" x14ac:dyDescent="0.25">
      <c r="A353" s="62" t="s">
        <v>461</v>
      </c>
      <c r="B353" s="61" t="s">
        <v>884</v>
      </c>
      <c r="C353" s="61" t="s">
        <v>465</v>
      </c>
      <c r="D353" s="61" t="s">
        <v>1029</v>
      </c>
      <c r="E353" s="61" t="s">
        <v>458</v>
      </c>
      <c r="F353" s="67">
        <v>6254360.8600000003</v>
      </c>
      <c r="G353" s="60">
        <v>6254360.8600000003</v>
      </c>
      <c r="H353" s="60">
        <v>6168350</v>
      </c>
    </row>
    <row r="354" spans="1:8" ht="25.5" outlineLevel="2" x14ac:dyDescent="0.25">
      <c r="A354" s="62" t="s">
        <v>1028</v>
      </c>
      <c r="B354" s="61" t="s">
        <v>884</v>
      </c>
      <c r="C354" s="61" t="s">
        <v>465</v>
      </c>
      <c r="D354" s="61" t="s">
        <v>1027</v>
      </c>
      <c r="E354" s="61" t="s">
        <v>442</v>
      </c>
      <c r="F354" s="67">
        <v>3411541.9</v>
      </c>
      <c r="G354" s="60">
        <v>3411541.9</v>
      </c>
      <c r="H354" s="60">
        <v>3411541.9</v>
      </c>
    </row>
    <row r="355" spans="1:8" ht="25.5" outlineLevel="3" x14ac:dyDescent="0.25">
      <c r="A355" s="62" t="s">
        <v>461</v>
      </c>
      <c r="B355" s="61" t="s">
        <v>884</v>
      </c>
      <c r="C355" s="61" t="s">
        <v>465</v>
      </c>
      <c r="D355" s="61" t="s">
        <v>1027</v>
      </c>
      <c r="E355" s="61" t="s">
        <v>458</v>
      </c>
      <c r="F355" s="67">
        <v>3411541.9</v>
      </c>
      <c r="G355" s="60">
        <v>3411541.9</v>
      </c>
      <c r="H355" s="60">
        <v>3411541.9</v>
      </c>
    </row>
    <row r="356" spans="1:8" outlineLevel="2" x14ac:dyDescent="0.25">
      <c r="A356" s="62" t="s">
        <v>1026</v>
      </c>
      <c r="B356" s="61" t="s">
        <v>884</v>
      </c>
      <c r="C356" s="61" t="s">
        <v>465</v>
      </c>
      <c r="D356" s="61" t="s">
        <v>1025</v>
      </c>
      <c r="E356" s="61" t="s">
        <v>442</v>
      </c>
      <c r="F356" s="67">
        <v>1268082.6499999999</v>
      </c>
      <c r="G356" s="60">
        <v>1268082.6499999999</v>
      </c>
      <c r="H356" s="60">
        <v>1268081.78</v>
      </c>
    </row>
    <row r="357" spans="1:8" ht="25.5" outlineLevel="3" x14ac:dyDescent="0.25">
      <c r="A357" s="62" t="s">
        <v>461</v>
      </c>
      <c r="B357" s="61" t="s">
        <v>884</v>
      </c>
      <c r="C357" s="61" t="s">
        <v>465</v>
      </c>
      <c r="D357" s="61" t="s">
        <v>1025</v>
      </c>
      <c r="E357" s="61" t="s">
        <v>458</v>
      </c>
      <c r="F357" s="67">
        <v>1268082.6499999999</v>
      </c>
      <c r="G357" s="60">
        <v>1268082.6499999999</v>
      </c>
      <c r="H357" s="60">
        <v>1268081.78</v>
      </c>
    </row>
    <row r="358" spans="1:8" ht="25.5" outlineLevel="2" x14ac:dyDescent="0.25">
      <c r="A358" s="62" t="s">
        <v>1024</v>
      </c>
      <c r="B358" s="61" t="s">
        <v>884</v>
      </c>
      <c r="C358" s="61" t="s">
        <v>465</v>
      </c>
      <c r="D358" s="61" t="s">
        <v>1023</v>
      </c>
      <c r="E358" s="61" t="s">
        <v>442</v>
      </c>
      <c r="F358" s="67">
        <v>482842.8</v>
      </c>
      <c r="G358" s="60">
        <v>482842.8</v>
      </c>
      <c r="H358" s="60">
        <v>351191.35</v>
      </c>
    </row>
    <row r="359" spans="1:8" ht="25.5" outlineLevel="3" x14ac:dyDescent="0.25">
      <c r="A359" s="62" t="s">
        <v>461</v>
      </c>
      <c r="B359" s="61" t="s">
        <v>884</v>
      </c>
      <c r="C359" s="61" t="s">
        <v>465</v>
      </c>
      <c r="D359" s="61" t="s">
        <v>1023</v>
      </c>
      <c r="E359" s="61" t="s">
        <v>458</v>
      </c>
      <c r="F359" s="67">
        <v>482842.8</v>
      </c>
      <c r="G359" s="60">
        <v>482842.8</v>
      </c>
      <c r="H359" s="60">
        <v>351191.35</v>
      </c>
    </row>
    <row r="360" spans="1:8" outlineLevel="2" x14ac:dyDescent="0.25">
      <c r="A360" s="62" t="s">
        <v>1022</v>
      </c>
      <c r="B360" s="61" t="s">
        <v>884</v>
      </c>
      <c r="C360" s="61" t="s">
        <v>465</v>
      </c>
      <c r="D360" s="61" t="s">
        <v>1021</v>
      </c>
      <c r="E360" s="61" t="s">
        <v>442</v>
      </c>
      <c r="F360" s="67">
        <v>1718320</v>
      </c>
      <c r="G360" s="60">
        <v>1718320</v>
      </c>
      <c r="H360" s="60">
        <v>1310980</v>
      </c>
    </row>
    <row r="361" spans="1:8" ht="25.5" outlineLevel="3" x14ac:dyDescent="0.25">
      <c r="A361" s="62" t="s">
        <v>461</v>
      </c>
      <c r="B361" s="61" t="s">
        <v>884</v>
      </c>
      <c r="C361" s="61" t="s">
        <v>465</v>
      </c>
      <c r="D361" s="61" t="s">
        <v>1021</v>
      </c>
      <c r="E361" s="61" t="s">
        <v>458</v>
      </c>
      <c r="F361" s="67">
        <v>1718320</v>
      </c>
      <c r="G361" s="60">
        <v>1718320</v>
      </c>
      <c r="H361" s="60">
        <v>1310980</v>
      </c>
    </row>
    <row r="362" spans="1:8" ht="25.5" outlineLevel="2" x14ac:dyDescent="0.25">
      <c r="A362" s="62" t="s">
        <v>1020</v>
      </c>
      <c r="B362" s="61" t="s">
        <v>884</v>
      </c>
      <c r="C362" s="61" t="s">
        <v>465</v>
      </c>
      <c r="D362" s="61" t="s">
        <v>1019</v>
      </c>
      <c r="E362" s="61" t="s">
        <v>442</v>
      </c>
      <c r="F362" s="67">
        <f>F363</f>
        <v>4021895</v>
      </c>
      <c r="G362" s="60">
        <v>4021895</v>
      </c>
      <c r="H362" s="60">
        <v>3315895</v>
      </c>
    </row>
    <row r="363" spans="1:8" ht="25.5" outlineLevel="3" x14ac:dyDescent="0.25">
      <c r="A363" s="62" t="s">
        <v>461</v>
      </c>
      <c r="B363" s="61" t="s">
        <v>884</v>
      </c>
      <c r="C363" s="61" t="s">
        <v>465</v>
      </c>
      <c r="D363" s="61" t="s">
        <v>1019</v>
      </c>
      <c r="E363" s="61" t="s">
        <v>458</v>
      </c>
      <c r="F363" s="67">
        <f>4021895</f>
        <v>4021895</v>
      </c>
      <c r="G363" s="60">
        <v>4021895</v>
      </c>
      <c r="H363" s="60">
        <v>3315895</v>
      </c>
    </row>
    <row r="364" spans="1:8" ht="25.5" outlineLevel="2" x14ac:dyDescent="0.25">
      <c r="A364" s="62" t="s">
        <v>1018</v>
      </c>
      <c r="B364" s="61" t="s">
        <v>884</v>
      </c>
      <c r="C364" s="61" t="s">
        <v>465</v>
      </c>
      <c r="D364" s="61" t="s">
        <v>1017</v>
      </c>
      <c r="E364" s="61" t="s">
        <v>442</v>
      </c>
      <c r="F364" s="67">
        <v>5723472.7300000004</v>
      </c>
      <c r="G364" s="60">
        <v>5723472.7300000004</v>
      </c>
      <c r="H364" s="60">
        <v>5535304.5599999996</v>
      </c>
    </row>
    <row r="365" spans="1:8" ht="25.5" outlineLevel="3" x14ac:dyDescent="0.25">
      <c r="A365" s="62" t="s">
        <v>461</v>
      </c>
      <c r="B365" s="61" t="s">
        <v>884</v>
      </c>
      <c r="C365" s="61" t="s">
        <v>465</v>
      </c>
      <c r="D365" s="61" t="s">
        <v>1017</v>
      </c>
      <c r="E365" s="61" t="s">
        <v>458</v>
      </c>
      <c r="F365" s="67">
        <v>5723472.7300000004</v>
      </c>
      <c r="G365" s="60">
        <v>5723472.7300000004</v>
      </c>
      <c r="H365" s="60">
        <v>5535304.5599999996</v>
      </c>
    </row>
    <row r="366" spans="1:8" ht="25.5" outlineLevel="2" x14ac:dyDescent="0.25">
      <c r="A366" s="62" t="s">
        <v>1016</v>
      </c>
      <c r="B366" s="61" t="s">
        <v>884</v>
      </c>
      <c r="C366" s="61" t="s">
        <v>465</v>
      </c>
      <c r="D366" s="61" t="s">
        <v>1015</v>
      </c>
      <c r="E366" s="61" t="s">
        <v>442</v>
      </c>
      <c r="F366" s="67">
        <v>101000</v>
      </c>
      <c r="G366" s="60">
        <v>101000</v>
      </c>
      <c r="H366" s="60">
        <v>0</v>
      </c>
    </row>
    <row r="367" spans="1:8" ht="25.5" outlineLevel="3" x14ac:dyDescent="0.25">
      <c r="A367" s="62" t="s">
        <v>461</v>
      </c>
      <c r="B367" s="61" t="s">
        <v>884</v>
      </c>
      <c r="C367" s="61" t="s">
        <v>465</v>
      </c>
      <c r="D367" s="61" t="s">
        <v>1015</v>
      </c>
      <c r="E367" s="61" t="s">
        <v>458</v>
      </c>
      <c r="F367" s="67">
        <v>101000</v>
      </c>
      <c r="G367" s="60">
        <v>101000</v>
      </c>
      <c r="H367" s="60">
        <v>0</v>
      </c>
    </row>
    <row r="368" spans="1:8" ht="25.5" outlineLevel="2" x14ac:dyDescent="0.25">
      <c r="A368" s="62" t="s">
        <v>1014</v>
      </c>
      <c r="B368" s="61" t="s">
        <v>884</v>
      </c>
      <c r="C368" s="61" t="s">
        <v>465</v>
      </c>
      <c r="D368" s="61" t="s">
        <v>1013</v>
      </c>
      <c r="E368" s="61" t="s">
        <v>442</v>
      </c>
      <c r="F368" s="67">
        <v>8062439.8399999999</v>
      </c>
      <c r="G368" s="60">
        <v>8062439.8399999999</v>
      </c>
      <c r="H368" s="60">
        <v>7799697.7400000002</v>
      </c>
    </row>
    <row r="369" spans="1:8" ht="25.5" outlineLevel="3" x14ac:dyDescent="0.25">
      <c r="A369" s="62" t="s">
        <v>461</v>
      </c>
      <c r="B369" s="61" t="s">
        <v>884</v>
      </c>
      <c r="C369" s="61" t="s">
        <v>465</v>
      </c>
      <c r="D369" s="61" t="s">
        <v>1013</v>
      </c>
      <c r="E369" s="61" t="s">
        <v>458</v>
      </c>
      <c r="F369" s="67">
        <v>7058384.8899999997</v>
      </c>
      <c r="G369" s="60">
        <v>7058384.8899999997</v>
      </c>
      <c r="H369" s="60">
        <v>6795642.79</v>
      </c>
    </row>
    <row r="370" spans="1:8" outlineLevel="3" x14ac:dyDescent="0.25">
      <c r="A370" s="62" t="s">
        <v>475</v>
      </c>
      <c r="B370" s="61" t="s">
        <v>884</v>
      </c>
      <c r="C370" s="61" t="s">
        <v>465</v>
      </c>
      <c r="D370" s="61" t="s">
        <v>1013</v>
      </c>
      <c r="E370" s="61" t="s">
        <v>474</v>
      </c>
      <c r="F370" s="67">
        <v>1004054.95</v>
      </c>
      <c r="G370" s="60">
        <v>1004054.95</v>
      </c>
      <c r="H370" s="60">
        <v>1004054.95</v>
      </c>
    </row>
    <row r="371" spans="1:8" ht="38.25" outlineLevel="2" x14ac:dyDescent="0.25">
      <c r="A371" s="62" t="s">
        <v>1012</v>
      </c>
      <c r="B371" s="61" t="s">
        <v>884</v>
      </c>
      <c r="C371" s="61" t="s">
        <v>465</v>
      </c>
      <c r="D371" s="61" t="s">
        <v>1011</v>
      </c>
      <c r="E371" s="61" t="s">
        <v>442</v>
      </c>
      <c r="F371" s="67">
        <v>1098037.02</v>
      </c>
      <c r="G371" s="60">
        <v>1098037.02</v>
      </c>
      <c r="H371" s="60">
        <v>1098037.02</v>
      </c>
    </row>
    <row r="372" spans="1:8" ht="25.5" outlineLevel="3" x14ac:dyDescent="0.25">
      <c r="A372" s="62" t="s">
        <v>461</v>
      </c>
      <c r="B372" s="61" t="s">
        <v>884</v>
      </c>
      <c r="C372" s="61" t="s">
        <v>465</v>
      </c>
      <c r="D372" s="61" t="s">
        <v>1011</v>
      </c>
      <c r="E372" s="61" t="s">
        <v>458</v>
      </c>
      <c r="F372" s="67">
        <v>1098037.02</v>
      </c>
      <c r="G372" s="60">
        <v>1098037.02</v>
      </c>
      <c r="H372" s="60">
        <v>1098037.02</v>
      </c>
    </row>
    <row r="373" spans="1:8" ht="25.5" outlineLevel="1" x14ac:dyDescent="0.25">
      <c r="A373" s="62" t="s">
        <v>463</v>
      </c>
      <c r="B373" s="61" t="s">
        <v>884</v>
      </c>
      <c r="C373" s="61" t="s">
        <v>460</v>
      </c>
      <c r="D373" s="61" t="s">
        <v>450</v>
      </c>
      <c r="E373" s="61" t="s">
        <v>442</v>
      </c>
      <c r="F373" s="67">
        <f>F374+F376+F378+F380+F382+F384+F386+F388+F390+F392+F394+F396+F398+F401</f>
        <v>55289229.000000007</v>
      </c>
      <c r="G373" s="60">
        <v>55289229</v>
      </c>
      <c r="H373" s="60">
        <v>52406317.090000004</v>
      </c>
    </row>
    <row r="374" spans="1:8" ht="51" outlineLevel="2" x14ac:dyDescent="0.25">
      <c r="A374" s="62" t="s">
        <v>1010</v>
      </c>
      <c r="B374" s="61" t="s">
        <v>884</v>
      </c>
      <c r="C374" s="61" t="s">
        <v>460</v>
      </c>
      <c r="D374" s="61" t="s">
        <v>1009</v>
      </c>
      <c r="E374" s="61" t="s">
        <v>442</v>
      </c>
      <c r="F374" s="67">
        <v>0</v>
      </c>
      <c r="G374" s="60">
        <v>0</v>
      </c>
      <c r="H374" s="60">
        <v>0</v>
      </c>
    </row>
    <row r="375" spans="1:8" ht="76.5" outlineLevel="3" x14ac:dyDescent="0.25">
      <c r="A375" s="62" t="s">
        <v>473</v>
      </c>
      <c r="B375" s="61" t="s">
        <v>884</v>
      </c>
      <c r="C375" s="61" t="s">
        <v>460</v>
      </c>
      <c r="D375" s="61" t="s">
        <v>1009</v>
      </c>
      <c r="E375" s="61" t="s">
        <v>471</v>
      </c>
      <c r="F375" s="67">
        <v>0</v>
      </c>
      <c r="G375" s="60">
        <v>0</v>
      </c>
      <c r="H375" s="60">
        <v>0</v>
      </c>
    </row>
    <row r="376" spans="1:8" ht="102" outlineLevel="2" x14ac:dyDescent="0.25">
      <c r="A376" s="62" t="s">
        <v>1008</v>
      </c>
      <c r="B376" s="61" t="s">
        <v>884</v>
      </c>
      <c r="C376" s="61" t="s">
        <v>460</v>
      </c>
      <c r="D376" s="61" t="s">
        <v>1007</v>
      </c>
      <c r="E376" s="61" t="s">
        <v>442</v>
      </c>
      <c r="F376" s="67">
        <v>41295.25</v>
      </c>
      <c r="G376" s="60">
        <v>41295.25</v>
      </c>
      <c r="H376" s="60">
        <v>41295.25</v>
      </c>
    </row>
    <row r="377" spans="1:8" ht="76.5" outlineLevel="3" x14ac:dyDescent="0.25">
      <c r="A377" s="62" t="s">
        <v>473</v>
      </c>
      <c r="B377" s="61" t="s">
        <v>884</v>
      </c>
      <c r="C377" s="61" t="s">
        <v>460</v>
      </c>
      <c r="D377" s="61" t="s">
        <v>1007</v>
      </c>
      <c r="E377" s="61" t="s">
        <v>471</v>
      </c>
      <c r="F377" s="67">
        <v>41295.25</v>
      </c>
      <c r="G377" s="60">
        <v>41295.25</v>
      </c>
      <c r="H377" s="60">
        <v>41295.25</v>
      </c>
    </row>
    <row r="378" spans="1:8" ht="102" outlineLevel="2" x14ac:dyDescent="0.25">
      <c r="A378" s="62" t="s">
        <v>1006</v>
      </c>
      <c r="B378" s="61" t="s">
        <v>884</v>
      </c>
      <c r="C378" s="61" t="s">
        <v>460</v>
      </c>
      <c r="D378" s="61" t="s">
        <v>1005</v>
      </c>
      <c r="E378" s="61" t="s">
        <v>442</v>
      </c>
      <c r="F378" s="67">
        <v>95594.2</v>
      </c>
      <c r="G378" s="60">
        <v>95594.2</v>
      </c>
      <c r="H378" s="60">
        <v>95594.2</v>
      </c>
    </row>
    <row r="379" spans="1:8" ht="76.5" outlineLevel="3" x14ac:dyDescent="0.25">
      <c r="A379" s="62" t="s">
        <v>473</v>
      </c>
      <c r="B379" s="61" t="s">
        <v>884</v>
      </c>
      <c r="C379" s="61" t="s">
        <v>460</v>
      </c>
      <c r="D379" s="61" t="s">
        <v>1005</v>
      </c>
      <c r="E379" s="61" t="s">
        <v>471</v>
      </c>
      <c r="F379" s="67">
        <v>95594.2</v>
      </c>
      <c r="G379" s="60">
        <v>95594.2</v>
      </c>
      <c r="H379" s="60">
        <v>95594.2</v>
      </c>
    </row>
    <row r="380" spans="1:8" ht="102" outlineLevel="2" x14ac:dyDescent="0.25">
      <c r="A380" s="62" t="s">
        <v>1004</v>
      </c>
      <c r="B380" s="61" t="s">
        <v>884</v>
      </c>
      <c r="C380" s="61" t="s">
        <v>460</v>
      </c>
      <c r="D380" s="61" t="s">
        <v>1003</v>
      </c>
      <c r="E380" s="61" t="s">
        <v>442</v>
      </c>
      <c r="F380" s="67">
        <v>91068.3</v>
      </c>
      <c r="G380" s="60">
        <v>91068.3</v>
      </c>
      <c r="H380" s="60">
        <v>91068.3</v>
      </c>
    </row>
    <row r="381" spans="1:8" ht="76.5" outlineLevel="3" x14ac:dyDescent="0.25">
      <c r="A381" s="62" t="s">
        <v>473</v>
      </c>
      <c r="B381" s="61" t="s">
        <v>884</v>
      </c>
      <c r="C381" s="61" t="s">
        <v>460</v>
      </c>
      <c r="D381" s="61" t="s">
        <v>1003</v>
      </c>
      <c r="E381" s="61" t="s">
        <v>471</v>
      </c>
      <c r="F381" s="67">
        <v>91068.3</v>
      </c>
      <c r="G381" s="60">
        <v>91068.3</v>
      </c>
      <c r="H381" s="60">
        <v>91068.3</v>
      </c>
    </row>
    <row r="382" spans="1:8" ht="51" outlineLevel="2" x14ac:dyDescent="0.25">
      <c r="A382" s="62" t="s">
        <v>1002</v>
      </c>
      <c r="B382" s="61" t="s">
        <v>884</v>
      </c>
      <c r="C382" s="61" t="s">
        <v>460</v>
      </c>
      <c r="D382" s="61" t="s">
        <v>1001</v>
      </c>
      <c r="E382" s="61" t="s">
        <v>442</v>
      </c>
      <c r="F382" s="67">
        <v>0</v>
      </c>
      <c r="G382" s="60">
        <v>0</v>
      </c>
      <c r="H382" s="60">
        <v>0</v>
      </c>
    </row>
    <row r="383" spans="1:8" ht="76.5" outlineLevel="3" x14ac:dyDescent="0.25">
      <c r="A383" s="62" t="s">
        <v>473</v>
      </c>
      <c r="B383" s="61" t="s">
        <v>884</v>
      </c>
      <c r="C383" s="61" t="s">
        <v>460</v>
      </c>
      <c r="D383" s="61" t="s">
        <v>1001</v>
      </c>
      <c r="E383" s="61" t="s">
        <v>471</v>
      </c>
      <c r="F383" s="67">
        <v>0</v>
      </c>
      <c r="G383" s="60">
        <v>0</v>
      </c>
      <c r="H383" s="60">
        <v>0</v>
      </c>
    </row>
    <row r="384" spans="1:8" ht="102" outlineLevel="2" x14ac:dyDescent="0.25">
      <c r="A384" s="62" t="s">
        <v>1000</v>
      </c>
      <c r="B384" s="61" t="s">
        <v>884</v>
      </c>
      <c r="C384" s="61" t="s">
        <v>460</v>
      </c>
      <c r="D384" s="61" t="s">
        <v>999</v>
      </c>
      <c r="E384" s="61" t="s">
        <v>442</v>
      </c>
      <c r="F384" s="67">
        <v>206228.75</v>
      </c>
      <c r="G384" s="60">
        <v>206228.75</v>
      </c>
      <c r="H384" s="60">
        <v>206228.75</v>
      </c>
    </row>
    <row r="385" spans="1:8" ht="76.5" outlineLevel="3" x14ac:dyDescent="0.25">
      <c r="A385" s="62" t="s">
        <v>473</v>
      </c>
      <c r="B385" s="61" t="s">
        <v>884</v>
      </c>
      <c r="C385" s="61" t="s">
        <v>460</v>
      </c>
      <c r="D385" s="61" t="s">
        <v>999</v>
      </c>
      <c r="E385" s="61" t="s">
        <v>471</v>
      </c>
      <c r="F385" s="67">
        <v>206228.75</v>
      </c>
      <c r="G385" s="60">
        <v>206228.75</v>
      </c>
      <c r="H385" s="60">
        <v>206228.75</v>
      </c>
    </row>
    <row r="386" spans="1:8" ht="102" outlineLevel="2" x14ac:dyDescent="0.25">
      <c r="A386" s="62" t="s">
        <v>998</v>
      </c>
      <c r="B386" s="61" t="s">
        <v>884</v>
      </c>
      <c r="C386" s="61" t="s">
        <v>460</v>
      </c>
      <c r="D386" s="61" t="s">
        <v>997</v>
      </c>
      <c r="E386" s="61" t="s">
        <v>442</v>
      </c>
      <c r="F386" s="67">
        <v>458039.6</v>
      </c>
      <c r="G386" s="60">
        <v>458039.6</v>
      </c>
      <c r="H386" s="60">
        <v>458039.6</v>
      </c>
    </row>
    <row r="387" spans="1:8" ht="76.5" outlineLevel="3" x14ac:dyDescent="0.25">
      <c r="A387" s="62" t="s">
        <v>473</v>
      </c>
      <c r="B387" s="61" t="s">
        <v>884</v>
      </c>
      <c r="C387" s="61" t="s">
        <v>460</v>
      </c>
      <c r="D387" s="61" t="s">
        <v>997</v>
      </c>
      <c r="E387" s="61" t="s">
        <v>471</v>
      </c>
      <c r="F387" s="67">
        <v>458039.6</v>
      </c>
      <c r="G387" s="60">
        <v>458039.6</v>
      </c>
      <c r="H387" s="60">
        <v>458039.6</v>
      </c>
    </row>
    <row r="388" spans="1:8" ht="102" outlineLevel="2" x14ac:dyDescent="0.25">
      <c r="A388" s="62" t="s">
        <v>996</v>
      </c>
      <c r="B388" s="61" t="s">
        <v>884</v>
      </c>
      <c r="C388" s="61" t="s">
        <v>460</v>
      </c>
      <c r="D388" s="61" t="s">
        <v>995</v>
      </c>
      <c r="E388" s="61" t="s">
        <v>442</v>
      </c>
      <c r="F388" s="67">
        <v>455341.5</v>
      </c>
      <c r="G388" s="60">
        <v>455341.5</v>
      </c>
      <c r="H388" s="60">
        <v>455341.5</v>
      </c>
    </row>
    <row r="389" spans="1:8" ht="76.5" outlineLevel="3" x14ac:dyDescent="0.25">
      <c r="A389" s="62" t="s">
        <v>473</v>
      </c>
      <c r="B389" s="61" t="s">
        <v>884</v>
      </c>
      <c r="C389" s="61" t="s">
        <v>460</v>
      </c>
      <c r="D389" s="61" t="s">
        <v>995</v>
      </c>
      <c r="E389" s="61" t="s">
        <v>471</v>
      </c>
      <c r="F389" s="67">
        <v>455341.5</v>
      </c>
      <c r="G389" s="60">
        <v>455341.5</v>
      </c>
      <c r="H389" s="60">
        <v>455341.5</v>
      </c>
    </row>
    <row r="390" spans="1:8" ht="51" outlineLevel="2" x14ac:dyDescent="0.25">
      <c r="A390" s="62" t="s">
        <v>994</v>
      </c>
      <c r="B390" s="61" t="s">
        <v>884</v>
      </c>
      <c r="C390" s="61" t="s">
        <v>460</v>
      </c>
      <c r="D390" s="61" t="s">
        <v>993</v>
      </c>
      <c r="E390" s="61" t="s">
        <v>442</v>
      </c>
      <c r="F390" s="67">
        <v>0</v>
      </c>
      <c r="G390" s="60">
        <v>0</v>
      </c>
      <c r="H390" s="60">
        <v>0</v>
      </c>
    </row>
    <row r="391" spans="1:8" ht="76.5" outlineLevel="3" x14ac:dyDescent="0.25">
      <c r="A391" s="62" t="s">
        <v>473</v>
      </c>
      <c r="B391" s="61" t="s">
        <v>884</v>
      </c>
      <c r="C391" s="61" t="s">
        <v>460</v>
      </c>
      <c r="D391" s="61" t="s">
        <v>993</v>
      </c>
      <c r="E391" s="61" t="s">
        <v>471</v>
      </c>
      <c r="F391" s="67">
        <v>0</v>
      </c>
      <c r="G391" s="60">
        <v>0</v>
      </c>
      <c r="H391" s="60">
        <v>0</v>
      </c>
    </row>
    <row r="392" spans="1:8" ht="102" outlineLevel="2" x14ac:dyDescent="0.25">
      <c r="A392" s="62" t="s">
        <v>992</v>
      </c>
      <c r="B392" s="61" t="s">
        <v>884</v>
      </c>
      <c r="C392" s="61" t="s">
        <v>460</v>
      </c>
      <c r="D392" s="61" t="s">
        <v>991</v>
      </c>
      <c r="E392" s="61" t="s">
        <v>442</v>
      </c>
      <c r="F392" s="67">
        <v>165016</v>
      </c>
      <c r="G392" s="60">
        <v>165016</v>
      </c>
      <c r="H392" s="60">
        <v>165016</v>
      </c>
    </row>
    <row r="393" spans="1:8" ht="76.5" outlineLevel="3" x14ac:dyDescent="0.25">
      <c r="A393" s="62" t="s">
        <v>473</v>
      </c>
      <c r="B393" s="61" t="s">
        <v>884</v>
      </c>
      <c r="C393" s="61" t="s">
        <v>460</v>
      </c>
      <c r="D393" s="61" t="s">
        <v>991</v>
      </c>
      <c r="E393" s="61" t="s">
        <v>471</v>
      </c>
      <c r="F393" s="67">
        <v>165016</v>
      </c>
      <c r="G393" s="60">
        <v>165016</v>
      </c>
      <c r="H393" s="60">
        <v>165016</v>
      </c>
    </row>
    <row r="394" spans="1:8" ht="102" outlineLevel="2" x14ac:dyDescent="0.25">
      <c r="A394" s="62" t="s">
        <v>990</v>
      </c>
      <c r="B394" s="61" t="s">
        <v>884</v>
      </c>
      <c r="C394" s="61" t="s">
        <v>460</v>
      </c>
      <c r="D394" s="61" t="s">
        <v>989</v>
      </c>
      <c r="E394" s="61" t="s">
        <v>442</v>
      </c>
      <c r="F394" s="67">
        <v>369089.2</v>
      </c>
      <c r="G394" s="60">
        <v>369089.2</v>
      </c>
      <c r="H394" s="60">
        <v>369089.2</v>
      </c>
    </row>
    <row r="395" spans="1:8" ht="76.5" outlineLevel="3" x14ac:dyDescent="0.25">
      <c r="A395" s="62" t="s">
        <v>473</v>
      </c>
      <c r="B395" s="61" t="s">
        <v>884</v>
      </c>
      <c r="C395" s="61" t="s">
        <v>460</v>
      </c>
      <c r="D395" s="61" t="s">
        <v>989</v>
      </c>
      <c r="E395" s="61" t="s">
        <v>471</v>
      </c>
      <c r="F395" s="67">
        <v>369089.2</v>
      </c>
      <c r="G395" s="60">
        <v>369089.2</v>
      </c>
      <c r="H395" s="60">
        <v>369089.2</v>
      </c>
    </row>
    <row r="396" spans="1:8" ht="102" outlineLevel="2" x14ac:dyDescent="0.25">
      <c r="A396" s="62" t="s">
        <v>988</v>
      </c>
      <c r="B396" s="61" t="s">
        <v>884</v>
      </c>
      <c r="C396" s="61" t="s">
        <v>460</v>
      </c>
      <c r="D396" s="61" t="s">
        <v>987</v>
      </c>
      <c r="E396" s="61" t="s">
        <v>442</v>
      </c>
      <c r="F396" s="67">
        <v>364273.2</v>
      </c>
      <c r="G396" s="60">
        <v>364273.2</v>
      </c>
      <c r="H396" s="60">
        <v>364273.2</v>
      </c>
    </row>
    <row r="397" spans="1:8" ht="76.5" outlineLevel="3" x14ac:dyDescent="0.25">
      <c r="A397" s="62" t="s">
        <v>473</v>
      </c>
      <c r="B397" s="61" t="s">
        <v>884</v>
      </c>
      <c r="C397" s="61" t="s">
        <v>460</v>
      </c>
      <c r="D397" s="61" t="s">
        <v>987</v>
      </c>
      <c r="E397" s="61" t="s">
        <v>471</v>
      </c>
      <c r="F397" s="67">
        <v>364273.2</v>
      </c>
      <c r="G397" s="60">
        <v>364273.2</v>
      </c>
      <c r="H397" s="60">
        <v>364273.2</v>
      </c>
    </row>
    <row r="398" spans="1:8" ht="76.5" outlineLevel="2" x14ac:dyDescent="0.25">
      <c r="A398" s="62" t="s">
        <v>571</v>
      </c>
      <c r="B398" s="61" t="s">
        <v>884</v>
      </c>
      <c r="C398" s="61" t="s">
        <v>460</v>
      </c>
      <c r="D398" s="61" t="s">
        <v>986</v>
      </c>
      <c r="E398" s="61" t="s">
        <v>442</v>
      </c>
      <c r="F398" s="67">
        <v>397200</v>
      </c>
      <c r="G398" s="60">
        <v>397200</v>
      </c>
      <c r="H398" s="60">
        <v>306008.81</v>
      </c>
    </row>
    <row r="399" spans="1:8" ht="38.25" outlineLevel="3" x14ac:dyDescent="0.25">
      <c r="A399" s="62" t="s">
        <v>839</v>
      </c>
      <c r="B399" s="61" t="s">
        <v>884</v>
      </c>
      <c r="C399" s="61" t="s">
        <v>460</v>
      </c>
      <c r="D399" s="61" t="s">
        <v>986</v>
      </c>
      <c r="E399" s="61" t="s">
        <v>838</v>
      </c>
      <c r="F399" s="67">
        <v>390000</v>
      </c>
      <c r="G399" s="60">
        <v>390000</v>
      </c>
      <c r="H399" s="60">
        <v>298842.8</v>
      </c>
    </row>
    <row r="400" spans="1:8" ht="51" outlineLevel="3" x14ac:dyDescent="0.25">
      <c r="A400" s="62" t="s">
        <v>834</v>
      </c>
      <c r="B400" s="61" t="s">
        <v>884</v>
      </c>
      <c r="C400" s="61" t="s">
        <v>460</v>
      </c>
      <c r="D400" s="61" t="s">
        <v>986</v>
      </c>
      <c r="E400" s="61" t="s">
        <v>832</v>
      </c>
      <c r="F400" s="67">
        <v>7200</v>
      </c>
      <c r="G400" s="60">
        <v>7200</v>
      </c>
      <c r="H400" s="60">
        <v>7166.01</v>
      </c>
    </row>
    <row r="401" spans="1:8" ht="25.5" outlineLevel="2" x14ac:dyDescent="0.25">
      <c r="A401" s="62" t="s">
        <v>967</v>
      </c>
      <c r="B401" s="61" t="s">
        <v>884</v>
      </c>
      <c r="C401" s="61" t="s">
        <v>460</v>
      </c>
      <c r="D401" s="61" t="s">
        <v>966</v>
      </c>
      <c r="E401" s="61" t="s">
        <v>442</v>
      </c>
      <c r="F401" s="67">
        <f>F402+F403+F404+F405+F406+F407+F408+F409+F410</f>
        <v>52646083.000000007</v>
      </c>
      <c r="G401" s="60">
        <v>52646083</v>
      </c>
      <c r="H401" s="60">
        <v>49854362.280000001</v>
      </c>
    </row>
    <row r="402" spans="1:8" outlineLevel="3" x14ac:dyDescent="0.25">
      <c r="A402" s="62" t="s">
        <v>836</v>
      </c>
      <c r="B402" s="61" t="s">
        <v>884</v>
      </c>
      <c r="C402" s="61" t="s">
        <v>460</v>
      </c>
      <c r="D402" s="61" t="s">
        <v>966</v>
      </c>
      <c r="E402" s="61" t="s">
        <v>835</v>
      </c>
      <c r="F402" s="67">
        <f>24622789.98-300000</f>
        <v>24322789.98</v>
      </c>
      <c r="G402" s="60">
        <v>24622789.98</v>
      </c>
      <c r="H402" s="60">
        <v>24135272.030000001</v>
      </c>
    </row>
    <row r="403" spans="1:8" ht="38.25" outlineLevel="3" x14ac:dyDescent="0.25">
      <c r="A403" s="62" t="s">
        <v>839</v>
      </c>
      <c r="B403" s="61" t="s">
        <v>884</v>
      </c>
      <c r="C403" s="61" t="s">
        <v>460</v>
      </c>
      <c r="D403" s="61" t="s">
        <v>966</v>
      </c>
      <c r="E403" s="61" t="s">
        <v>838</v>
      </c>
      <c r="F403" s="67">
        <v>91023</v>
      </c>
      <c r="G403" s="60">
        <v>91023</v>
      </c>
      <c r="H403" s="60">
        <v>72849</v>
      </c>
    </row>
    <row r="404" spans="1:8" ht="51" outlineLevel="3" x14ac:dyDescent="0.25">
      <c r="A404" s="62" t="s">
        <v>834</v>
      </c>
      <c r="B404" s="61" t="s">
        <v>884</v>
      </c>
      <c r="C404" s="61" t="s">
        <v>460</v>
      </c>
      <c r="D404" s="61" t="s">
        <v>966</v>
      </c>
      <c r="E404" s="61" t="s">
        <v>832</v>
      </c>
      <c r="F404" s="67">
        <f>7265275.95+300000</f>
        <v>7565275.9500000002</v>
      </c>
      <c r="G404" s="60">
        <v>7265275.9500000002</v>
      </c>
      <c r="H404" s="60">
        <v>6979936.8200000003</v>
      </c>
    </row>
    <row r="405" spans="1:8" ht="25.5" outlineLevel="3" x14ac:dyDescent="0.25">
      <c r="A405" s="62" t="s">
        <v>461</v>
      </c>
      <c r="B405" s="61" t="s">
        <v>884</v>
      </c>
      <c r="C405" s="61" t="s">
        <v>460</v>
      </c>
      <c r="D405" s="61" t="s">
        <v>966</v>
      </c>
      <c r="E405" s="61" t="s">
        <v>458</v>
      </c>
      <c r="F405" s="67">
        <f>6579981.86+2680.94</f>
        <v>6582662.8000000007</v>
      </c>
      <c r="G405" s="60">
        <v>6579981.8600000003</v>
      </c>
      <c r="H405" s="60">
        <v>5322970.2300000004</v>
      </c>
    </row>
    <row r="406" spans="1:8" outlineLevel="3" x14ac:dyDescent="0.25">
      <c r="A406" s="62" t="s">
        <v>475</v>
      </c>
      <c r="B406" s="61" t="s">
        <v>884</v>
      </c>
      <c r="C406" s="61" t="s">
        <v>460</v>
      </c>
      <c r="D406" s="61" t="s">
        <v>966</v>
      </c>
      <c r="E406" s="61" t="s">
        <v>474</v>
      </c>
      <c r="F406" s="67">
        <v>4153355.17</v>
      </c>
      <c r="G406" s="60">
        <v>4153355.17</v>
      </c>
      <c r="H406" s="60">
        <v>3409677.16</v>
      </c>
    </row>
    <row r="407" spans="1:8" ht="51" outlineLevel="3" x14ac:dyDescent="0.25">
      <c r="A407" s="62" t="s">
        <v>501</v>
      </c>
      <c r="B407" s="61" t="s">
        <v>884</v>
      </c>
      <c r="C407" s="61" t="s">
        <v>460</v>
      </c>
      <c r="D407" s="61" t="s">
        <v>966</v>
      </c>
      <c r="E407" s="61" t="s">
        <v>499</v>
      </c>
      <c r="F407" s="67">
        <v>9982.9699999999993</v>
      </c>
      <c r="G407" s="60">
        <v>9982.9699999999993</v>
      </c>
      <c r="H407" s="60">
        <v>9982.9699999999993</v>
      </c>
    </row>
    <row r="408" spans="1:8" ht="25.5" outlineLevel="3" x14ac:dyDescent="0.25">
      <c r="A408" s="62" t="s">
        <v>985</v>
      </c>
      <c r="B408" s="61" t="s">
        <v>884</v>
      </c>
      <c r="C408" s="61" t="s">
        <v>460</v>
      </c>
      <c r="D408" s="61" t="s">
        <v>966</v>
      </c>
      <c r="E408" s="61" t="s">
        <v>984</v>
      </c>
      <c r="F408" s="67">
        <v>9554268.9499999993</v>
      </c>
      <c r="G408" s="60">
        <v>9554268.9499999993</v>
      </c>
      <c r="H408" s="60">
        <v>9554268.9499999993</v>
      </c>
    </row>
    <row r="409" spans="1:8" outlineLevel="3" x14ac:dyDescent="0.25">
      <c r="A409" s="62" t="s">
        <v>517</v>
      </c>
      <c r="B409" s="61" t="s">
        <v>884</v>
      </c>
      <c r="C409" s="61" t="s">
        <v>460</v>
      </c>
      <c r="D409" s="61" t="s">
        <v>966</v>
      </c>
      <c r="E409" s="61" t="s">
        <v>515</v>
      </c>
      <c r="F409" s="67">
        <v>15900</v>
      </c>
      <c r="G409" s="60">
        <v>15900</v>
      </c>
      <c r="H409" s="60">
        <v>15900</v>
      </c>
    </row>
    <row r="410" spans="1:8" outlineLevel="3" x14ac:dyDescent="0.25">
      <c r="A410" s="62" t="s">
        <v>535</v>
      </c>
      <c r="B410" s="61" t="s">
        <v>884</v>
      </c>
      <c r="C410" s="61" t="s">
        <v>460</v>
      </c>
      <c r="D410" s="61" t="s">
        <v>966</v>
      </c>
      <c r="E410" s="61" t="s">
        <v>533</v>
      </c>
      <c r="F410" s="67">
        <f>353505.12-2680.94</f>
        <v>350824.18</v>
      </c>
      <c r="G410" s="60">
        <v>353505.12</v>
      </c>
      <c r="H410" s="60">
        <v>353505.12</v>
      </c>
    </row>
    <row r="411" spans="1:8" outlineLevel="1" x14ac:dyDescent="0.25">
      <c r="A411" s="62" t="s">
        <v>831</v>
      </c>
      <c r="B411" s="61" t="s">
        <v>884</v>
      </c>
      <c r="C411" s="61" t="s">
        <v>813</v>
      </c>
      <c r="D411" s="61" t="s">
        <v>450</v>
      </c>
      <c r="E411" s="61" t="s">
        <v>442</v>
      </c>
      <c r="F411" s="67">
        <f>F412</f>
        <v>644720.18000000005</v>
      </c>
      <c r="G411" s="60">
        <v>644720.18000000005</v>
      </c>
      <c r="H411" s="60">
        <v>644720.18000000005</v>
      </c>
    </row>
    <row r="412" spans="1:8" ht="76.5" outlineLevel="2" x14ac:dyDescent="0.25">
      <c r="A412" s="62" t="s">
        <v>830</v>
      </c>
      <c r="B412" s="61" t="s">
        <v>884</v>
      </c>
      <c r="C412" s="61" t="s">
        <v>813</v>
      </c>
      <c r="D412" s="61" t="s">
        <v>829</v>
      </c>
      <c r="E412" s="61" t="s">
        <v>442</v>
      </c>
      <c r="F412" s="67">
        <v>644720.18000000005</v>
      </c>
      <c r="G412" s="60">
        <v>644720.18000000005</v>
      </c>
      <c r="H412" s="60">
        <v>644720.18000000005</v>
      </c>
    </row>
    <row r="413" spans="1:8" ht="51" outlineLevel="3" x14ac:dyDescent="0.25">
      <c r="A413" s="62" t="s">
        <v>974</v>
      </c>
      <c r="B413" s="61" t="s">
        <v>884</v>
      </c>
      <c r="C413" s="61" t="s">
        <v>813</v>
      </c>
      <c r="D413" s="61" t="s">
        <v>829</v>
      </c>
      <c r="E413" s="61" t="s">
        <v>972</v>
      </c>
      <c r="F413" s="67">
        <v>644720.18000000005</v>
      </c>
      <c r="G413" s="60">
        <v>644720.18000000005</v>
      </c>
      <c r="H413" s="60">
        <v>644720.18000000005</v>
      </c>
    </row>
    <row r="414" spans="1:8" outlineLevel="1" x14ac:dyDescent="0.25">
      <c r="A414" s="62" t="s">
        <v>811</v>
      </c>
      <c r="B414" s="61" t="s">
        <v>884</v>
      </c>
      <c r="C414" s="61" t="s">
        <v>763</v>
      </c>
      <c r="D414" s="61" t="s">
        <v>450</v>
      </c>
      <c r="E414" s="61" t="s">
        <v>442</v>
      </c>
      <c r="F414" s="67">
        <f>F415+F418+F420+F422+F424+F426+F428</f>
        <v>135180502.76000002</v>
      </c>
      <c r="G414" s="60">
        <v>135180502.75999999</v>
      </c>
      <c r="H414" s="60">
        <v>135180502.75999999</v>
      </c>
    </row>
    <row r="415" spans="1:8" ht="63.75" outlineLevel="2" x14ac:dyDescent="0.25">
      <c r="A415" s="62" t="s">
        <v>806</v>
      </c>
      <c r="B415" s="61" t="s">
        <v>884</v>
      </c>
      <c r="C415" s="61" t="s">
        <v>763</v>
      </c>
      <c r="D415" s="61" t="s">
        <v>805</v>
      </c>
      <c r="E415" s="61" t="s">
        <v>442</v>
      </c>
      <c r="F415" s="67">
        <v>22571153.420000002</v>
      </c>
      <c r="G415" s="60">
        <v>22571153.420000002</v>
      </c>
      <c r="H415" s="60">
        <v>22571153.420000002</v>
      </c>
    </row>
    <row r="416" spans="1:8" ht="51" outlineLevel="3" x14ac:dyDescent="0.25">
      <c r="A416" s="62" t="s">
        <v>974</v>
      </c>
      <c r="B416" s="61" t="s">
        <v>884</v>
      </c>
      <c r="C416" s="61" t="s">
        <v>763</v>
      </c>
      <c r="D416" s="61" t="s">
        <v>805</v>
      </c>
      <c r="E416" s="61" t="s">
        <v>972</v>
      </c>
      <c r="F416" s="67">
        <v>22193020.079999998</v>
      </c>
      <c r="G416" s="60">
        <v>22193020.079999998</v>
      </c>
      <c r="H416" s="60">
        <v>22193020.079999998</v>
      </c>
    </row>
    <row r="417" spans="1:8" ht="25.5" outlineLevel="3" x14ac:dyDescent="0.25">
      <c r="A417" s="62" t="s">
        <v>461</v>
      </c>
      <c r="B417" s="61" t="s">
        <v>884</v>
      </c>
      <c r="C417" s="61" t="s">
        <v>763</v>
      </c>
      <c r="D417" s="61" t="s">
        <v>805</v>
      </c>
      <c r="E417" s="61" t="s">
        <v>458</v>
      </c>
      <c r="F417" s="67">
        <v>378133.34</v>
      </c>
      <c r="G417" s="60">
        <v>378133.34</v>
      </c>
      <c r="H417" s="60">
        <v>378133.34</v>
      </c>
    </row>
    <row r="418" spans="1:8" ht="51" outlineLevel="2" x14ac:dyDescent="0.25">
      <c r="A418" s="62" t="s">
        <v>975</v>
      </c>
      <c r="B418" s="61" t="s">
        <v>884</v>
      </c>
      <c r="C418" s="61" t="s">
        <v>763</v>
      </c>
      <c r="D418" s="61" t="s">
        <v>983</v>
      </c>
      <c r="E418" s="61" t="s">
        <v>442</v>
      </c>
      <c r="F418" s="67">
        <v>0</v>
      </c>
      <c r="G418" s="60">
        <v>0</v>
      </c>
      <c r="H418" s="60">
        <v>0</v>
      </c>
    </row>
    <row r="419" spans="1:8" ht="51" outlineLevel="3" x14ac:dyDescent="0.25">
      <c r="A419" s="62" t="s">
        <v>974</v>
      </c>
      <c r="B419" s="61" t="s">
        <v>884</v>
      </c>
      <c r="C419" s="61" t="s">
        <v>763</v>
      </c>
      <c r="D419" s="61" t="s">
        <v>983</v>
      </c>
      <c r="E419" s="61" t="s">
        <v>972</v>
      </c>
      <c r="F419" s="67">
        <v>0</v>
      </c>
      <c r="G419" s="60">
        <v>0</v>
      </c>
      <c r="H419" s="60">
        <v>0</v>
      </c>
    </row>
    <row r="420" spans="1:8" ht="63.75" outlineLevel="2" x14ac:dyDescent="0.25">
      <c r="A420" s="62" t="s">
        <v>982</v>
      </c>
      <c r="B420" s="61" t="s">
        <v>884</v>
      </c>
      <c r="C420" s="61" t="s">
        <v>763</v>
      </c>
      <c r="D420" s="61" t="s">
        <v>981</v>
      </c>
      <c r="E420" s="61" t="s">
        <v>442</v>
      </c>
      <c r="F420" s="67">
        <v>0</v>
      </c>
      <c r="G420" s="60">
        <v>0</v>
      </c>
      <c r="H420" s="60">
        <v>0</v>
      </c>
    </row>
    <row r="421" spans="1:8" ht="51" outlineLevel="3" x14ac:dyDescent="0.25">
      <c r="A421" s="62" t="s">
        <v>974</v>
      </c>
      <c r="B421" s="61" t="s">
        <v>884</v>
      </c>
      <c r="C421" s="61" t="s">
        <v>763</v>
      </c>
      <c r="D421" s="61" t="s">
        <v>981</v>
      </c>
      <c r="E421" s="61" t="s">
        <v>972</v>
      </c>
      <c r="F421" s="67">
        <v>0</v>
      </c>
      <c r="G421" s="60">
        <v>0</v>
      </c>
      <c r="H421" s="60">
        <v>0</v>
      </c>
    </row>
    <row r="422" spans="1:8" ht="76.5" outlineLevel="2" x14ac:dyDescent="0.25">
      <c r="A422" s="62" t="s">
        <v>980</v>
      </c>
      <c r="B422" s="61" t="s">
        <v>884</v>
      </c>
      <c r="C422" s="61" t="s">
        <v>763</v>
      </c>
      <c r="D422" s="61" t="s">
        <v>979</v>
      </c>
      <c r="E422" s="61" t="s">
        <v>442</v>
      </c>
      <c r="F422" s="67">
        <v>100160422.54000001</v>
      </c>
      <c r="G422" s="60">
        <v>100160422.54000001</v>
      </c>
      <c r="H422" s="60">
        <v>100160422.54000001</v>
      </c>
    </row>
    <row r="423" spans="1:8" ht="51" outlineLevel="3" x14ac:dyDescent="0.25">
      <c r="A423" s="62" t="s">
        <v>974</v>
      </c>
      <c r="B423" s="61" t="s">
        <v>884</v>
      </c>
      <c r="C423" s="61" t="s">
        <v>763</v>
      </c>
      <c r="D423" s="61" t="s">
        <v>979</v>
      </c>
      <c r="E423" s="61" t="s">
        <v>972</v>
      </c>
      <c r="F423" s="67">
        <v>100160422.54000001</v>
      </c>
      <c r="G423" s="60">
        <v>100160422.54000001</v>
      </c>
      <c r="H423" s="60">
        <v>100160422.54000001</v>
      </c>
    </row>
    <row r="424" spans="1:8" ht="51" outlineLevel="2" x14ac:dyDescent="0.25">
      <c r="A424" s="62" t="s">
        <v>977</v>
      </c>
      <c r="B424" s="61" t="s">
        <v>884</v>
      </c>
      <c r="C424" s="61" t="s">
        <v>763</v>
      </c>
      <c r="D424" s="61" t="s">
        <v>978</v>
      </c>
      <c r="E424" s="61" t="s">
        <v>442</v>
      </c>
      <c r="F424" s="67">
        <v>0</v>
      </c>
      <c r="G424" s="60">
        <v>0</v>
      </c>
      <c r="H424" s="60">
        <v>0</v>
      </c>
    </row>
    <row r="425" spans="1:8" ht="51" outlineLevel="3" x14ac:dyDescent="0.25">
      <c r="A425" s="62" t="s">
        <v>974</v>
      </c>
      <c r="B425" s="61" t="s">
        <v>884</v>
      </c>
      <c r="C425" s="61" t="s">
        <v>763</v>
      </c>
      <c r="D425" s="61" t="s">
        <v>978</v>
      </c>
      <c r="E425" s="61" t="s">
        <v>972</v>
      </c>
      <c r="F425" s="67">
        <v>0</v>
      </c>
      <c r="G425" s="60">
        <v>0</v>
      </c>
      <c r="H425" s="60">
        <v>0</v>
      </c>
    </row>
    <row r="426" spans="1:8" ht="51" outlineLevel="2" x14ac:dyDescent="0.25">
      <c r="A426" s="62" t="s">
        <v>977</v>
      </c>
      <c r="B426" s="61" t="s">
        <v>884</v>
      </c>
      <c r="C426" s="61" t="s">
        <v>763</v>
      </c>
      <c r="D426" s="61" t="s">
        <v>976</v>
      </c>
      <c r="E426" s="61" t="s">
        <v>442</v>
      </c>
      <c r="F426" s="67">
        <v>4979570.72</v>
      </c>
      <c r="G426" s="60">
        <v>4979570.72</v>
      </c>
      <c r="H426" s="60">
        <v>4979570.72</v>
      </c>
    </row>
    <row r="427" spans="1:8" ht="51" outlineLevel="3" x14ac:dyDescent="0.25">
      <c r="A427" s="62" t="s">
        <v>974</v>
      </c>
      <c r="B427" s="61" t="s">
        <v>884</v>
      </c>
      <c r="C427" s="61" t="s">
        <v>763</v>
      </c>
      <c r="D427" s="61" t="s">
        <v>976</v>
      </c>
      <c r="E427" s="61" t="s">
        <v>972</v>
      </c>
      <c r="F427" s="67">
        <v>4979570.72</v>
      </c>
      <c r="G427" s="60">
        <v>4979570.72</v>
      </c>
      <c r="H427" s="60">
        <v>4979570.72</v>
      </c>
    </row>
    <row r="428" spans="1:8" ht="51" outlineLevel="2" x14ac:dyDescent="0.25">
      <c r="A428" s="62" t="s">
        <v>975</v>
      </c>
      <c r="B428" s="61" t="s">
        <v>884</v>
      </c>
      <c r="C428" s="61" t="s">
        <v>763</v>
      </c>
      <c r="D428" s="61" t="s">
        <v>973</v>
      </c>
      <c r="E428" s="61" t="s">
        <v>442</v>
      </c>
      <c r="F428" s="67">
        <v>7469356.0800000001</v>
      </c>
      <c r="G428" s="60">
        <v>7469356.0800000001</v>
      </c>
      <c r="H428" s="60">
        <v>7469356.0800000001</v>
      </c>
    </row>
    <row r="429" spans="1:8" ht="51" outlineLevel="3" x14ac:dyDescent="0.25">
      <c r="A429" s="62" t="s">
        <v>974</v>
      </c>
      <c r="B429" s="61" t="s">
        <v>884</v>
      </c>
      <c r="C429" s="61" t="s">
        <v>763</v>
      </c>
      <c r="D429" s="61" t="s">
        <v>973</v>
      </c>
      <c r="E429" s="61" t="s">
        <v>972</v>
      </c>
      <c r="F429" s="67">
        <v>7469356.0800000001</v>
      </c>
      <c r="G429" s="60">
        <v>7469356.0800000001</v>
      </c>
      <c r="H429" s="60">
        <v>7469356.0800000001</v>
      </c>
    </row>
    <row r="430" spans="1:8" outlineLevel="1" x14ac:dyDescent="0.25">
      <c r="A430" s="62" t="s">
        <v>761</v>
      </c>
      <c r="B430" s="61" t="s">
        <v>884</v>
      </c>
      <c r="C430" s="61" t="s">
        <v>719</v>
      </c>
      <c r="D430" s="61" t="s">
        <v>450</v>
      </c>
      <c r="E430" s="61" t="s">
        <v>442</v>
      </c>
      <c r="F430" s="67">
        <f>F431</f>
        <v>1874665.23</v>
      </c>
      <c r="G430" s="60">
        <v>1874665.23</v>
      </c>
      <c r="H430" s="60">
        <v>1874665.23</v>
      </c>
    </row>
    <row r="431" spans="1:8" ht="76.5" outlineLevel="2" x14ac:dyDescent="0.25">
      <c r="A431" s="62" t="s">
        <v>754</v>
      </c>
      <c r="B431" s="61" t="s">
        <v>884</v>
      </c>
      <c r="C431" s="61" t="s">
        <v>719</v>
      </c>
      <c r="D431" s="61" t="s">
        <v>753</v>
      </c>
      <c r="E431" s="61" t="s">
        <v>442</v>
      </c>
      <c r="F431" s="67">
        <v>1874665.23</v>
      </c>
      <c r="G431" s="60">
        <v>1874665.23</v>
      </c>
      <c r="H431" s="60">
        <v>1874665.23</v>
      </c>
    </row>
    <row r="432" spans="1:8" ht="25.5" outlineLevel="3" x14ac:dyDescent="0.25">
      <c r="A432" s="62" t="s">
        <v>461</v>
      </c>
      <c r="B432" s="61" t="s">
        <v>884</v>
      </c>
      <c r="C432" s="61" t="s">
        <v>719</v>
      </c>
      <c r="D432" s="61" t="s">
        <v>753</v>
      </c>
      <c r="E432" s="61" t="s">
        <v>458</v>
      </c>
      <c r="F432" s="67">
        <v>1874665.23</v>
      </c>
      <c r="G432" s="60">
        <v>1874665.23</v>
      </c>
      <c r="H432" s="60">
        <v>1874665.23</v>
      </c>
    </row>
    <row r="433" spans="1:8" ht="25.5" outlineLevel="1" x14ac:dyDescent="0.25">
      <c r="A433" s="62" t="s">
        <v>717</v>
      </c>
      <c r="B433" s="61" t="s">
        <v>884</v>
      </c>
      <c r="C433" s="61" t="s">
        <v>715</v>
      </c>
      <c r="D433" s="61" t="s">
        <v>450</v>
      </c>
      <c r="E433" s="61" t="s">
        <v>442</v>
      </c>
      <c r="F433" s="67">
        <f>F434+F436+F438+F440+F442+F444+F446+F448+F450+F452+F454</f>
        <v>847584.17</v>
      </c>
      <c r="G433" s="60">
        <v>847584.17</v>
      </c>
      <c r="H433" s="60">
        <v>540152.82999999996</v>
      </c>
    </row>
    <row r="434" spans="1:8" ht="25.5" outlineLevel="2" x14ac:dyDescent="0.25">
      <c r="A434" s="62" t="s">
        <v>971</v>
      </c>
      <c r="B434" s="61" t="s">
        <v>884</v>
      </c>
      <c r="C434" s="61" t="s">
        <v>715</v>
      </c>
      <c r="D434" s="61" t="s">
        <v>970</v>
      </c>
      <c r="E434" s="61" t="s">
        <v>442</v>
      </c>
      <c r="F434" s="67">
        <v>167700</v>
      </c>
      <c r="G434" s="60">
        <v>167700</v>
      </c>
      <c r="H434" s="60">
        <v>56810</v>
      </c>
    </row>
    <row r="435" spans="1:8" ht="25.5" outlineLevel="3" x14ac:dyDescent="0.25">
      <c r="A435" s="62" t="s">
        <v>461</v>
      </c>
      <c r="B435" s="61" t="s">
        <v>884</v>
      </c>
      <c r="C435" s="61" t="s">
        <v>715</v>
      </c>
      <c r="D435" s="61" t="s">
        <v>970</v>
      </c>
      <c r="E435" s="61" t="s">
        <v>458</v>
      </c>
      <c r="F435" s="67">
        <v>167700</v>
      </c>
      <c r="G435" s="60">
        <v>167700</v>
      </c>
      <c r="H435" s="60">
        <v>56810</v>
      </c>
    </row>
    <row r="436" spans="1:8" ht="38.25" outlineLevel="2" x14ac:dyDescent="0.25">
      <c r="A436" s="62" t="s">
        <v>969</v>
      </c>
      <c r="B436" s="61" t="s">
        <v>884</v>
      </c>
      <c r="C436" s="61" t="s">
        <v>715</v>
      </c>
      <c r="D436" s="61" t="s">
        <v>968</v>
      </c>
      <c r="E436" s="61" t="s">
        <v>442</v>
      </c>
      <c r="F436" s="67">
        <v>169000</v>
      </c>
      <c r="G436" s="60">
        <v>169000</v>
      </c>
      <c r="H436" s="60">
        <v>30000</v>
      </c>
    </row>
    <row r="437" spans="1:8" ht="25.5" outlineLevel="3" x14ac:dyDescent="0.25">
      <c r="A437" s="62" t="s">
        <v>461</v>
      </c>
      <c r="B437" s="61" t="s">
        <v>884</v>
      </c>
      <c r="C437" s="61" t="s">
        <v>715</v>
      </c>
      <c r="D437" s="61" t="s">
        <v>968</v>
      </c>
      <c r="E437" s="61" t="s">
        <v>458</v>
      </c>
      <c r="F437" s="67">
        <v>169000</v>
      </c>
      <c r="G437" s="60">
        <v>169000</v>
      </c>
      <c r="H437" s="60">
        <v>30000</v>
      </c>
    </row>
    <row r="438" spans="1:8" ht="25.5" outlineLevel="2" x14ac:dyDescent="0.25">
      <c r="A438" s="62" t="s">
        <v>967</v>
      </c>
      <c r="B438" s="61" t="s">
        <v>884</v>
      </c>
      <c r="C438" s="61" t="s">
        <v>715</v>
      </c>
      <c r="D438" s="61" t="s">
        <v>966</v>
      </c>
      <c r="E438" s="61" t="s">
        <v>442</v>
      </c>
      <c r="F438" s="67">
        <v>80490</v>
      </c>
      <c r="G438" s="60">
        <v>80490</v>
      </c>
      <c r="H438" s="60">
        <v>80490</v>
      </c>
    </row>
    <row r="439" spans="1:8" ht="25.5" outlineLevel="3" x14ac:dyDescent="0.25">
      <c r="A439" s="62" t="s">
        <v>461</v>
      </c>
      <c r="B439" s="61" t="s">
        <v>884</v>
      </c>
      <c r="C439" s="61" t="s">
        <v>715</v>
      </c>
      <c r="D439" s="61" t="s">
        <v>966</v>
      </c>
      <c r="E439" s="61" t="s">
        <v>458</v>
      </c>
      <c r="F439" s="67">
        <v>80490</v>
      </c>
      <c r="G439" s="60">
        <v>80490</v>
      </c>
      <c r="H439" s="60">
        <v>80490</v>
      </c>
    </row>
    <row r="440" spans="1:8" ht="38.25" outlineLevel="2" x14ac:dyDescent="0.25">
      <c r="A440" s="62" t="s">
        <v>844</v>
      </c>
      <c r="B440" s="61" t="s">
        <v>884</v>
      </c>
      <c r="C440" s="61" t="s">
        <v>715</v>
      </c>
      <c r="D440" s="61" t="s">
        <v>965</v>
      </c>
      <c r="E440" s="61" t="s">
        <v>442</v>
      </c>
      <c r="F440" s="67">
        <v>216300</v>
      </c>
      <c r="G440" s="60">
        <v>216300</v>
      </c>
      <c r="H440" s="60">
        <v>216300</v>
      </c>
    </row>
    <row r="441" spans="1:8" ht="25.5" outlineLevel="3" x14ac:dyDescent="0.25">
      <c r="A441" s="62" t="s">
        <v>461</v>
      </c>
      <c r="B441" s="61" t="s">
        <v>884</v>
      </c>
      <c r="C441" s="61" t="s">
        <v>715</v>
      </c>
      <c r="D441" s="61" t="s">
        <v>965</v>
      </c>
      <c r="E441" s="61" t="s">
        <v>458</v>
      </c>
      <c r="F441" s="67">
        <v>216300</v>
      </c>
      <c r="G441" s="60">
        <v>216300</v>
      </c>
      <c r="H441" s="60">
        <v>216300</v>
      </c>
    </row>
    <row r="442" spans="1:8" ht="51" outlineLevel="2" x14ac:dyDescent="0.25">
      <c r="A442" s="62" t="s">
        <v>964</v>
      </c>
      <c r="B442" s="61" t="s">
        <v>884</v>
      </c>
      <c r="C442" s="61" t="s">
        <v>715</v>
      </c>
      <c r="D442" s="61" t="s">
        <v>963</v>
      </c>
      <c r="E442" s="61" t="s">
        <v>442</v>
      </c>
      <c r="F442" s="67">
        <v>1500</v>
      </c>
      <c r="G442" s="60">
        <v>1500</v>
      </c>
      <c r="H442" s="60">
        <v>1500</v>
      </c>
    </row>
    <row r="443" spans="1:8" ht="25.5" outlineLevel="3" x14ac:dyDescent="0.25">
      <c r="A443" s="62" t="s">
        <v>461</v>
      </c>
      <c r="B443" s="61" t="s">
        <v>884</v>
      </c>
      <c r="C443" s="61" t="s">
        <v>715</v>
      </c>
      <c r="D443" s="61" t="s">
        <v>963</v>
      </c>
      <c r="E443" s="61" t="s">
        <v>458</v>
      </c>
      <c r="F443" s="67">
        <v>1500</v>
      </c>
      <c r="G443" s="60">
        <v>1500</v>
      </c>
      <c r="H443" s="60">
        <v>1500</v>
      </c>
    </row>
    <row r="444" spans="1:8" ht="127.5" outlineLevel="2" x14ac:dyDescent="0.25">
      <c r="A444" s="62" t="s">
        <v>962</v>
      </c>
      <c r="B444" s="61" t="s">
        <v>884</v>
      </c>
      <c r="C444" s="61" t="s">
        <v>715</v>
      </c>
      <c r="D444" s="61" t="s">
        <v>961</v>
      </c>
      <c r="E444" s="61" t="s">
        <v>442</v>
      </c>
      <c r="F444" s="67">
        <v>36470</v>
      </c>
      <c r="G444" s="60">
        <v>36470</v>
      </c>
      <c r="H444" s="60">
        <v>12470</v>
      </c>
    </row>
    <row r="445" spans="1:8" ht="25.5" outlineLevel="3" x14ac:dyDescent="0.25">
      <c r="A445" s="62" t="s">
        <v>461</v>
      </c>
      <c r="B445" s="61" t="s">
        <v>884</v>
      </c>
      <c r="C445" s="61" t="s">
        <v>715</v>
      </c>
      <c r="D445" s="61" t="s">
        <v>961</v>
      </c>
      <c r="E445" s="61" t="s">
        <v>458</v>
      </c>
      <c r="F445" s="67">
        <v>36470</v>
      </c>
      <c r="G445" s="60">
        <v>36470</v>
      </c>
      <c r="H445" s="60">
        <v>12470</v>
      </c>
    </row>
    <row r="446" spans="1:8" ht="127.5" outlineLevel="2" x14ac:dyDescent="0.25">
      <c r="A446" s="62" t="s">
        <v>960</v>
      </c>
      <c r="B446" s="61" t="s">
        <v>884</v>
      </c>
      <c r="C446" s="61" t="s">
        <v>715</v>
      </c>
      <c r="D446" s="61" t="s">
        <v>959</v>
      </c>
      <c r="E446" s="61" t="s">
        <v>442</v>
      </c>
      <c r="F446" s="67">
        <v>34970</v>
      </c>
      <c r="G446" s="60">
        <v>34970</v>
      </c>
      <c r="H446" s="60">
        <v>9800</v>
      </c>
    </row>
    <row r="447" spans="1:8" ht="25.5" outlineLevel="3" x14ac:dyDescent="0.25">
      <c r="A447" s="62" t="s">
        <v>461</v>
      </c>
      <c r="B447" s="61" t="s">
        <v>884</v>
      </c>
      <c r="C447" s="61" t="s">
        <v>715</v>
      </c>
      <c r="D447" s="61" t="s">
        <v>959</v>
      </c>
      <c r="E447" s="61" t="s">
        <v>458</v>
      </c>
      <c r="F447" s="67">
        <v>34970</v>
      </c>
      <c r="G447" s="60">
        <v>34970</v>
      </c>
      <c r="H447" s="60">
        <v>9800</v>
      </c>
    </row>
    <row r="448" spans="1:8" ht="63.75" outlineLevel="2" x14ac:dyDescent="0.25">
      <c r="A448" s="62" t="s">
        <v>958</v>
      </c>
      <c r="B448" s="61" t="s">
        <v>884</v>
      </c>
      <c r="C448" s="61" t="s">
        <v>715</v>
      </c>
      <c r="D448" s="61" t="s">
        <v>957</v>
      </c>
      <c r="E448" s="61" t="s">
        <v>442</v>
      </c>
      <c r="F448" s="67">
        <v>2800</v>
      </c>
      <c r="G448" s="60">
        <v>2800</v>
      </c>
      <c r="H448" s="60">
        <v>379.18</v>
      </c>
    </row>
    <row r="449" spans="1:8" ht="25.5" outlineLevel="3" x14ac:dyDescent="0.25">
      <c r="A449" s="62" t="s">
        <v>461</v>
      </c>
      <c r="B449" s="61" t="s">
        <v>884</v>
      </c>
      <c r="C449" s="61" t="s">
        <v>715</v>
      </c>
      <c r="D449" s="61" t="s">
        <v>957</v>
      </c>
      <c r="E449" s="61" t="s">
        <v>458</v>
      </c>
      <c r="F449" s="67">
        <v>2800</v>
      </c>
      <c r="G449" s="60">
        <v>2800</v>
      </c>
      <c r="H449" s="60">
        <v>379.18</v>
      </c>
    </row>
    <row r="450" spans="1:8" ht="25.5" outlineLevel="2" x14ac:dyDescent="0.25">
      <c r="A450" s="62" t="s">
        <v>956</v>
      </c>
      <c r="B450" s="61" t="s">
        <v>884</v>
      </c>
      <c r="C450" s="61" t="s">
        <v>715</v>
      </c>
      <c r="D450" s="61" t="s">
        <v>955</v>
      </c>
      <c r="E450" s="61" t="s">
        <v>442</v>
      </c>
      <c r="F450" s="67">
        <v>32499</v>
      </c>
      <c r="G450" s="60">
        <v>32499</v>
      </c>
      <c r="H450" s="60">
        <v>32499</v>
      </c>
    </row>
    <row r="451" spans="1:8" ht="25.5" outlineLevel="3" x14ac:dyDescent="0.25">
      <c r="A451" s="62" t="s">
        <v>461</v>
      </c>
      <c r="B451" s="61" t="s">
        <v>884</v>
      </c>
      <c r="C451" s="61" t="s">
        <v>715</v>
      </c>
      <c r="D451" s="61" t="s">
        <v>955</v>
      </c>
      <c r="E451" s="61" t="s">
        <v>458</v>
      </c>
      <c r="F451" s="67">
        <v>32499</v>
      </c>
      <c r="G451" s="60">
        <v>32499</v>
      </c>
      <c r="H451" s="60">
        <v>32499</v>
      </c>
    </row>
    <row r="452" spans="1:8" ht="25.5" outlineLevel="2" x14ac:dyDescent="0.25">
      <c r="A452" s="62" t="s">
        <v>954</v>
      </c>
      <c r="B452" s="61" t="s">
        <v>884</v>
      </c>
      <c r="C452" s="61" t="s">
        <v>715</v>
      </c>
      <c r="D452" s="61" t="s">
        <v>953</v>
      </c>
      <c r="E452" s="61" t="s">
        <v>442</v>
      </c>
      <c r="F452" s="67">
        <v>62000</v>
      </c>
      <c r="G452" s="60">
        <v>62000</v>
      </c>
      <c r="H452" s="60">
        <v>62000</v>
      </c>
    </row>
    <row r="453" spans="1:8" ht="25.5" outlineLevel="3" x14ac:dyDescent="0.25">
      <c r="A453" s="62" t="s">
        <v>461</v>
      </c>
      <c r="B453" s="61" t="s">
        <v>884</v>
      </c>
      <c r="C453" s="61" t="s">
        <v>715</v>
      </c>
      <c r="D453" s="61" t="s">
        <v>953</v>
      </c>
      <c r="E453" s="61" t="s">
        <v>458</v>
      </c>
      <c r="F453" s="67">
        <v>62000</v>
      </c>
      <c r="G453" s="60">
        <v>62000</v>
      </c>
      <c r="H453" s="60">
        <v>62000</v>
      </c>
    </row>
    <row r="454" spans="1:8" ht="38.25" outlineLevel="2" x14ac:dyDescent="0.25">
      <c r="A454" s="62" t="s">
        <v>952</v>
      </c>
      <c r="B454" s="61" t="s">
        <v>884</v>
      </c>
      <c r="C454" s="61" t="s">
        <v>715</v>
      </c>
      <c r="D454" s="61" t="s">
        <v>951</v>
      </c>
      <c r="E454" s="61" t="s">
        <v>442</v>
      </c>
      <c r="F454" s="67">
        <v>43855.17</v>
      </c>
      <c r="G454" s="60">
        <v>43855.17</v>
      </c>
      <c r="H454" s="60">
        <v>37904.65</v>
      </c>
    </row>
    <row r="455" spans="1:8" ht="25.5" outlineLevel="3" x14ac:dyDescent="0.25">
      <c r="A455" s="62" t="s">
        <v>461</v>
      </c>
      <c r="B455" s="61" t="s">
        <v>884</v>
      </c>
      <c r="C455" s="61" t="s">
        <v>715</v>
      </c>
      <c r="D455" s="61" t="s">
        <v>951</v>
      </c>
      <c r="E455" s="61" t="s">
        <v>458</v>
      </c>
      <c r="F455" s="67">
        <v>43855.17</v>
      </c>
      <c r="G455" s="60">
        <v>43855.17</v>
      </c>
      <c r="H455" s="60">
        <v>37904.65</v>
      </c>
    </row>
    <row r="456" spans="1:8" outlineLevel="1" x14ac:dyDescent="0.25">
      <c r="A456" s="62" t="s">
        <v>701</v>
      </c>
      <c r="B456" s="61" t="s">
        <v>884</v>
      </c>
      <c r="C456" s="61" t="s">
        <v>662</v>
      </c>
      <c r="D456" s="61" t="s">
        <v>450</v>
      </c>
      <c r="E456" s="61" t="s">
        <v>442</v>
      </c>
      <c r="F456" s="67">
        <f>F457+F459+F461+F463</f>
        <v>24960449.16</v>
      </c>
      <c r="G456" s="60">
        <v>24936790.989999998</v>
      </c>
      <c r="H456" s="60">
        <v>24921018.870000001</v>
      </c>
    </row>
    <row r="457" spans="1:8" ht="102" outlineLevel="2" x14ac:dyDescent="0.25">
      <c r="A457" s="62" t="s">
        <v>950</v>
      </c>
      <c r="B457" s="61" t="s">
        <v>884</v>
      </c>
      <c r="C457" s="61" t="s">
        <v>662</v>
      </c>
      <c r="D457" s="61" t="s">
        <v>949</v>
      </c>
      <c r="E457" s="61" t="s">
        <v>442</v>
      </c>
      <c r="F457" s="67">
        <f>F458</f>
        <v>13850200</v>
      </c>
      <c r="G457" s="60">
        <v>13826541.83</v>
      </c>
      <c r="H457" s="60">
        <v>13826541.83</v>
      </c>
    </row>
    <row r="458" spans="1:8" ht="25.5" outlineLevel="3" x14ac:dyDescent="0.25">
      <c r="A458" s="62" t="s">
        <v>461</v>
      </c>
      <c r="B458" s="61" t="s">
        <v>884</v>
      </c>
      <c r="C458" s="61" t="s">
        <v>662</v>
      </c>
      <c r="D458" s="61" t="s">
        <v>949</v>
      </c>
      <c r="E458" s="61" t="s">
        <v>458</v>
      </c>
      <c r="F458" s="67">
        <f>13826541.83+23658.17</f>
        <v>13850200</v>
      </c>
      <c r="G458" s="60">
        <v>13826541.83</v>
      </c>
      <c r="H458" s="60">
        <v>13826541.83</v>
      </c>
    </row>
    <row r="459" spans="1:8" ht="51" outlineLevel="2" x14ac:dyDescent="0.25">
      <c r="A459" s="62" t="s">
        <v>948</v>
      </c>
      <c r="B459" s="61" t="s">
        <v>884</v>
      </c>
      <c r="C459" s="61" t="s">
        <v>662</v>
      </c>
      <c r="D459" s="61" t="s">
        <v>947</v>
      </c>
      <c r="E459" s="61" t="s">
        <v>442</v>
      </c>
      <c r="F459" s="67">
        <v>1126069.49</v>
      </c>
      <c r="G459" s="60">
        <v>1126069.49</v>
      </c>
      <c r="H459" s="60">
        <v>1126069.49</v>
      </c>
    </row>
    <row r="460" spans="1:8" ht="25.5" outlineLevel="3" x14ac:dyDescent="0.25">
      <c r="A460" s="62" t="s">
        <v>461</v>
      </c>
      <c r="B460" s="61" t="s">
        <v>884</v>
      </c>
      <c r="C460" s="61" t="s">
        <v>662</v>
      </c>
      <c r="D460" s="61" t="s">
        <v>947</v>
      </c>
      <c r="E460" s="61" t="s">
        <v>458</v>
      </c>
      <c r="F460" s="67">
        <v>1126069.49</v>
      </c>
      <c r="G460" s="60">
        <v>1126069.49</v>
      </c>
      <c r="H460" s="60">
        <v>1126069.49</v>
      </c>
    </row>
    <row r="461" spans="1:8" ht="102" outlineLevel="2" x14ac:dyDescent="0.25">
      <c r="A461" s="62" t="s">
        <v>946</v>
      </c>
      <c r="B461" s="61" t="s">
        <v>884</v>
      </c>
      <c r="C461" s="61" t="s">
        <v>662</v>
      </c>
      <c r="D461" s="61" t="s">
        <v>945</v>
      </c>
      <c r="E461" s="61" t="s">
        <v>442</v>
      </c>
      <c r="F461" s="67">
        <v>9233466.6699999999</v>
      </c>
      <c r="G461" s="60">
        <v>9233466.6699999999</v>
      </c>
      <c r="H461" s="60">
        <v>9217694.5500000007</v>
      </c>
    </row>
    <row r="462" spans="1:8" ht="25.5" outlineLevel="3" x14ac:dyDescent="0.25">
      <c r="A462" s="62" t="s">
        <v>461</v>
      </c>
      <c r="B462" s="61" t="s">
        <v>884</v>
      </c>
      <c r="C462" s="61" t="s">
        <v>662</v>
      </c>
      <c r="D462" s="61" t="s">
        <v>945</v>
      </c>
      <c r="E462" s="61" t="s">
        <v>458</v>
      </c>
      <c r="F462" s="67">
        <v>9233466.6699999999</v>
      </c>
      <c r="G462" s="60">
        <v>9233466.6699999999</v>
      </c>
      <c r="H462" s="60">
        <v>9217694.5500000007</v>
      </c>
    </row>
    <row r="463" spans="1:8" ht="51" outlineLevel="2" x14ac:dyDescent="0.25">
      <c r="A463" s="62" t="s">
        <v>944</v>
      </c>
      <c r="B463" s="61" t="s">
        <v>884</v>
      </c>
      <c r="C463" s="61" t="s">
        <v>662</v>
      </c>
      <c r="D463" s="61" t="s">
        <v>943</v>
      </c>
      <c r="E463" s="61" t="s">
        <v>442</v>
      </c>
      <c r="F463" s="67">
        <v>750713</v>
      </c>
      <c r="G463" s="60">
        <v>750713</v>
      </c>
      <c r="H463" s="60">
        <v>750713</v>
      </c>
    </row>
    <row r="464" spans="1:8" ht="25.5" outlineLevel="3" x14ac:dyDescent="0.25">
      <c r="A464" s="62" t="s">
        <v>461</v>
      </c>
      <c r="B464" s="61" t="s">
        <v>884</v>
      </c>
      <c r="C464" s="61" t="s">
        <v>662</v>
      </c>
      <c r="D464" s="61" t="s">
        <v>943</v>
      </c>
      <c r="E464" s="61" t="s">
        <v>458</v>
      </c>
      <c r="F464" s="67">
        <v>750713</v>
      </c>
      <c r="G464" s="60">
        <v>750713</v>
      </c>
      <c r="H464" s="60">
        <v>750713</v>
      </c>
    </row>
    <row r="465" spans="1:9" outlineLevel="1" x14ac:dyDescent="0.25">
      <c r="A465" s="62" t="s">
        <v>661</v>
      </c>
      <c r="B465" s="61" t="s">
        <v>884</v>
      </c>
      <c r="C465" s="61" t="s">
        <v>617</v>
      </c>
      <c r="D465" s="61" t="s">
        <v>450</v>
      </c>
      <c r="E465" s="61" t="s">
        <v>442</v>
      </c>
      <c r="F465" s="67">
        <f>F466+F468+F470+F472+F474+F476+F478+F480+F482</f>
        <v>565482604.5200001</v>
      </c>
      <c r="G465" s="60">
        <v>565482604.51999998</v>
      </c>
      <c r="H465" s="60">
        <v>482856113.38</v>
      </c>
      <c r="I465" s="66"/>
    </row>
    <row r="466" spans="1:9" ht="63.75" outlineLevel="2" x14ac:dyDescent="0.25">
      <c r="A466" s="62" t="s">
        <v>942</v>
      </c>
      <c r="B466" s="61" t="s">
        <v>884</v>
      </c>
      <c r="C466" s="61" t="s">
        <v>617</v>
      </c>
      <c r="D466" s="61" t="s">
        <v>941</v>
      </c>
      <c r="E466" s="61" t="s">
        <v>442</v>
      </c>
      <c r="F466" s="67">
        <f>F467</f>
        <v>355173.4</v>
      </c>
      <c r="G466" s="60">
        <v>355173.4</v>
      </c>
      <c r="H466" s="60">
        <v>0</v>
      </c>
    </row>
    <row r="467" spans="1:9" ht="51" outlineLevel="3" x14ac:dyDescent="0.25">
      <c r="A467" s="62" t="s">
        <v>481</v>
      </c>
      <c r="B467" s="61" t="s">
        <v>884</v>
      </c>
      <c r="C467" s="61" t="s">
        <v>617</v>
      </c>
      <c r="D467" s="61" t="s">
        <v>941</v>
      </c>
      <c r="E467" s="61" t="s">
        <v>479</v>
      </c>
      <c r="F467" s="67">
        <f>355173.4</f>
        <v>355173.4</v>
      </c>
      <c r="G467" s="60">
        <v>355173.4</v>
      </c>
      <c r="H467" s="60">
        <v>0</v>
      </c>
    </row>
    <row r="468" spans="1:9" ht="51" outlineLevel="2" x14ac:dyDescent="0.25">
      <c r="A468" s="62" t="s">
        <v>940</v>
      </c>
      <c r="B468" s="61" t="s">
        <v>884</v>
      </c>
      <c r="C468" s="61" t="s">
        <v>617</v>
      </c>
      <c r="D468" s="61" t="s">
        <v>939</v>
      </c>
      <c r="E468" s="61" t="s">
        <v>442</v>
      </c>
      <c r="F468" s="67">
        <v>1624451.32</v>
      </c>
      <c r="G468" s="60">
        <v>1624451.32</v>
      </c>
      <c r="H468" s="60">
        <v>1624451.32</v>
      </c>
    </row>
    <row r="469" spans="1:9" ht="25.5" outlineLevel="3" x14ac:dyDescent="0.25">
      <c r="A469" s="62" t="s">
        <v>461</v>
      </c>
      <c r="B469" s="61" t="s">
        <v>884</v>
      </c>
      <c r="C469" s="61" t="s">
        <v>617</v>
      </c>
      <c r="D469" s="61" t="s">
        <v>939</v>
      </c>
      <c r="E469" s="61" t="s">
        <v>458</v>
      </c>
      <c r="F469" s="67">
        <v>1624451.32</v>
      </c>
      <c r="G469" s="60">
        <v>1624451.32</v>
      </c>
      <c r="H469" s="60">
        <v>1624451.32</v>
      </c>
    </row>
    <row r="470" spans="1:9" ht="76.5" outlineLevel="2" x14ac:dyDescent="0.25">
      <c r="A470" s="62" t="s">
        <v>938</v>
      </c>
      <c r="B470" s="61" t="s">
        <v>884</v>
      </c>
      <c r="C470" s="61" t="s">
        <v>617</v>
      </c>
      <c r="D470" s="61" t="s">
        <v>937</v>
      </c>
      <c r="E470" s="61" t="s">
        <v>442</v>
      </c>
      <c r="F470" s="67">
        <v>4287584</v>
      </c>
      <c r="G470" s="60">
        <v>4287584</v>
      </c>
      <c r="H470" s="60">
        <v>4287584</v>
      </c>
    </row>
    <row r="471" spans="1:9" ht="25.5" outlineLevel="3" x14ac:dyDescent="0.25">
      <c r="A471" s="62" t="s">
        <v>461</v>
      </c>
      <c r="B471" s="61" t="s">
        <v>884</v>
      </c>
      <c r="C471" s="61" t="s">
        <v>617</v>
      </c>
      <c r="D471" s="61" t="s">
        <v>937</v>
      </c>
      <c r="E471" s="61" t="s">
        <v>458</v>
      </c>
      <c r="F471" s="67">
        <v>4287584</v>
      </c>
      <c r="G471" s="60">
        <v>4287584</v>
      </c>
      <c r="H471" s="60">
        <v>4287584</v>
      </c>
    </row>
    <row r="472" spans="1:9" ht="102" outlineLevel="2" x14ac:dyDescent="0.25">
      <c r="A472" s="62" t="s">
        <v>936</v>
      </c>
      <c r="B472" s="61" t="s">
        <v>884</v>
      </c>
      <c r="C472" s="61" t="s">
        <v>617</v>
      </c>
      <c r="D472" s="61" t="s">
        <v>935</v>
      </c>
      <c r="E472" s="61" t="s">
        <v>442</v>
      </c>
      <c r="F472" s="67">
        <v>429860.39</v>
      </c>
      <c r="G472" s="60">
        <v>429860.39</v>
      </c>
      <c r="H472" s="60">
        <v>419450</v>
      </c>
    </row>
    <row r="473" spans="1:9" ht="51" outlineLevel="3" x14ac:dyDescent="0.25">
      <c r="A473" s="62" t="s">
        <v>481</v>
      </c>
      <c r="B473" s="61" t="s">
        <v>884</v>
      </c>
      <c r="C473" s="61" t="s">
        <v>617</v>
      </c>
      <c r="D473" s="61" t="s">
        <v>935</v>
      </c>
      <c r="E473" s="61" t="s">
        <v>479</v>
      </c>
      <c r="F473" s="67">
        <v>429860.39</v>
      </c>
      <c r="G473" s="60">
        <v>429860.39</v>
      </c>
      <c r="H473" s="60">
        <v>419450</v>
      </c>
    </row>
    <row r="474" spans="1:9" ht="76.5" outlineLevel="2" x14ac:dyDescent="0.25">
      <c r="A474" s="62" t="s">
        <v>934</v>
      </c>
      <c r="B474" s="61" t="s">
        <v>884</v>
      </c>
      <c r="C474" s="61" t="s">
        <v>617</v>
      </c>
      <c r="D474" s="61" t="s">
        <v>933</v>
      </c>
      <c r="E474" s="61" t="s">
        <v>442</v>
      </c>
      <c r="F474" s="67">
        <v>0</v>
      </c>
      <c r="G474" s="60">
        <v>0</v>
      </c>
      <c r="H474" s="60">
        <v>0</v>
      </c>
    </row>
    <row r="475" spans="1:9" ht="25.5" outlineLevel="3" x14ac:dyDescent="0.25">
      <c r="A475" s="62" t="s">
        <v>461</v>
      </c>
      <c r="B475" s="61" t="s">
        <v>884</v>
      </c>
      <c r="C475" s="61" t="s">
        <v>617</v>
      </c>
      <c r="D475" s="61" t="s">
        <v>933</v>
      </c>
      <c r="E475" s="61" t="s">
        <v>458</v>
      </c>
      <c r="F475" s="67">
        <v>0</v>
      </c>
      <c r="G475" s="60">
        <v>0</v>
      </c>
      <c r="H475" s="60">
        <v>0</v>
      </c>
    </row>
    <row r="476" spans="1:9" ht="51" outlineLevel="2" x14ac:dyDescent="0.25">
      <c r="A476" s="62" t="s">
        <v>932</v>
      </c>
      <c r="B476" s="61" t="s">
        <v>884</v>
      </c>
      <c r="C476" s="61" t="s">
        <v>617</v>
      </c>
      <c r="D476" s="61" t="s">
        <v>931</v>
      </c>
      <c r="E476" s="61" t="s">
        <v>442</v>
      </c>
      <c r="F476" s="67">
        <v>272551918.19</v>
      </c>
      <c r="G476" s="60">
        <v>272551918.19</v>
      </c>
      <c r="H476" s="60">
        <v>272551918.17000002</v>
      </c>
    </row>
    <row r="477" spans="1:9" ht="51" outlineLevel="3" x14ac:dyDescent="0.25">
      <c r="A477" s="62" t="s">
        <v>481</v>
      </c>
      <c r="B477" s="61" t="s">
        <v>884</v>
      </c>
      <c r="C477" s="61" t="s">
        <v>617</v>
      </c>
      <c r="D477" s="61" t="s">
        <v>931</v>
      </c>
      <c r="E477" s="61" t="s">
        <v>479</v>
      </c>
      <c r="F477" s="67">
        <v>272551918.19</v>
      </c>
      <c r="G477" s="60">
        <v>272551918.19</v>
      </c>
      <c r="H477" s="60">
        <v>272551918.17000002</v>
      </c>
    </row>
    <row r="478" spans="1:9" ht="51" outlineLevel="2" x14ac:dyDescent="0.25">
      <c r="A478" s="62" t="s">
        <v>929</v>
      </c>
      <c r="B478" s="61" t="s">
        <v>884</v>
      </c>
      <c r="C478" s="61" t="s">
        <v>617</v>
      </c>
      <c r="D478" s="61" t="s">
        <v>930</v>
      </c>
      <c r="E478" s="61" t="s">
        <v>442</v>
      </c>
      <c r="F478" s="67">
        <v>113168492.36</v>
      </c>
      <c r="G478" s="60">
        <v>113168492.36</v>
      </c>
      <c r="H478" s="60">
        <v>74425802.359999999</v>
      </c>
    </row>
    <row r="479" spans="1:9" ht="51" outlineLevel="3" x14ac:dyDescent="0.25">
      <c r="A479" s="62" t="s">
        <v>481</v>
      </c>
      <c r="B479" s="61" t="s">
        <v>884</v>
      </c>
      <c r="C479" s="61" t="s">
        <v>617</v>
      </c>
      <c r="D479" s="61" t="s">
        <v>930</v>
      </c>
      <c r="E479" s="61" t="s">
        <v>479</v>
      </c>
      <c r="F479" s="67">
        <v>113168492.36</v>
      </c>
      <c r="G479" s="60">
        <v>113168492.36</v>
      </c>
      <c r="H479" s="60">
        <v>74425802.359999999</v>
      </c>
    </row>
    <row r="480" spans="1:9" ht="51" outlineLevel="2" x14ac:dyDescent="0.25">
      <c r="A480" s="62" t="s">
        <v>929</v>
      </c>
      <c r="B480" s="61" t="s">
        <v>884</v>
      </c>
      <c r="C480" s="61" t="s">
        <v>617</v>
      </c>
      <c r="D480" s="61" t="s">
        <v>928</v>
      </c>
      <c r="E480" s="61" t="s">
        <v>442</v>
      </c>
      <c r="F480" s="67">
        <v>173033532</v>
      </c>
      <c r="G480" s="60">
        <v>173033532</v>
      </c>
      <c r="H480" s="60">
        <v>129517520</v>
      </c>
    </row>
    <row r="481" spans="1:8" ht="51" outlineLevel="3" x14ac:dyDescent="0.25">
      <c r="A481" s="62" t="s">
        <v>481</v>
      </c>
      <c r="B481" s="61" t="s">
        <v>884</v>
      </c>
      <c r="C481" s="61" t="s">
        <v>617</v>
      </c>
      <c r="D481" s="61" t="s">
        <v>928</v>
      </c>
      <c r="E481" s="61" t="s">
        <v>479</v>
      </c>
      <c r="F481" s="67">
        <v>173033532</v>
      </c>
      <c r="G481" s="60">
        <v>173033532</v>
      </c>
      <c r="H481" s="60">
        <v>129517520</v>
      </c>
    </row>
    <row r="482" spans="1:8" ht="38.25" outlineLevel="2" x14ac:dyDescent="0.25">
      <c r="A482" s="62" t="s">
        <v>927</v>
      </c>
      <c r="B482" s="61" t="s">
        <v>884</v>
      </c>
      <c r="C482" s="61" t="s">
        <v>617</v>
      </c>
      <c r="D482" s="61" t="s">
        <v>926</v>
      </c>
      <c r="E482" s="61" t="s">
        <v>442</v>
      </c>
      <c r="F482" s="67">
        <v>31592.86</v>
      </c>
      <c r="G482" s="60">
        <v>31592.86</v>
      </c>
      <c r="H482" s="60">
        <v>29387.53</v>
      </c>
    </row>
    <row r="483" spans="1:8" ht="25.5" outlineLevel="3" x14ac:dyDescent="0.25">
      <c r="A483" s="62" t="s">
        <v>461</v>
      </c>
      <c r="B483" s="61" t="s">
        <v>884</v>
      </c>
      <c r="C483" s="61" t="s">
        <v>617</v>
      </c>
      <c r="D483" s="61" t="s">
        <v>926</v>
      </c>
      <c r="E483" s="61" t="s">
        <v>458</v>
      </c>
      <c r="F483" s="67">
        <v>31592.86</v>
      </c>
      <c r="G483" s="60">
        <v>31592.86</v>
      </c>
      <c r="H483" s="60">
        <v>29387.53</v>
      </c>
    </row>
    <row r="484" spans="1:8" outlineLevel="1" x14ac:dyDescent="0.25">
      <c r="A484" s="62" t="s">
        <v>925</v>
      </c>
      <c r="B484" s="61" t="s">
        <v>884</v>
      </c>
      <c r="C484" s="61" t="s">
        <v>922</v>
      </c>
      <c r="D484" s="61" t="s">
        <v>450</v>
      </c>
      <c r="E484" s="61" t="s">
        <v>442</v>
      </c>
      <c r="F484" s="67">
        <f>F485</f>
        <v>6431769.1699999999</v>
      </c>
      <c r="G484" s="60">
        <v>6431769.1699999999</v>
      </c>
      <c r="H484" s="60">
        <v>6431769.1699999999</v>
      </c>
    </row>
    <row r="485" spans="1:8" ht="25.5" outlineLevel="2" x14ac:dyDescent="0.25">
      <c r="A485" s="62" t="s">
        <v>924</v>
      </c>
      <c r="B485" s="61" t="s">
        <v>884</v>
      </c>
      <c r="C485" s="61" t="s">
        <v>922</v>
      </c>
      <c r="D485" s="61" t="s">
        <v>921</v>
      </c>
      <c r="E485" s="61" t="s">
        <v>442</v>
      </c>
      <c r="F485" s="60">
        <v>6431769.1699999999</v>
      </c>
      <c r="G485" s="60">
        <v>6431769.1699999999</v>
      </c>
      <c r="H485" s="60">
        <v>6431769.1699999999</v>
      </c>
    </row>
    <row r="486" spans="1:8" ht="25.5" outlineLevel="3" x14ac:dyDescent="0.25">
      <c r="A486" s="62" t="s">
        <v>923</v>
      </c>
      <c r="B486" s="61" t="s">
        <v>884</v>
      </c>
      <c r="C486" s="61" t="s">
        <v>922</v>
      </c>
      <c r="D486" s="61" t="s">
        <v>921</v>
      </c>
      <c r="E486" s="61" t="s">
        <v>920</v>
      </c>
      <c r="F486" s="60">
        <v>6431769.1699999999</v>
      </c>
      <c r="G486" s="60">
        <v>6431769.1699999999</v>
      </c>
      <c r="H486" s="60">
        <v>6431769.1699999999</v>
      </c>
    </row>
    <row r="487" spans="1:8" outlineLevel="1" x14ac:dyDescent="0.25">
      <c r="A487" s="62" t="s">
        <v>457</v>
      </c>
      <c r="B487" s="61" t="s">
        <v>884</v>
      </c>
      <c r="C487" s="61" t="s">
        <v>454</v>
      </c>
      <c r="D487" s="61" t="s">
        <v>450</v>
      </c>
      <c r="E487" s="61" t="s">
        <v>442</v>
      </c>
      <c r="F487" s="60">
        <f>F488+F490</f>
        <v>754810</v>
      </c>
      <c r="G487" s="60">
        <v>754810</v>
      </c>
      <c r="H487" s="60">
        <v>744942.89</v>
      </c>
    </row>
    <row r="488" spans="1:8" ht="51" outlineLevel="2" x14ac:dyDescent="0.25">
      <c r="A488" s="62" t="s">
        <v>919</v>
      </c>
      <c r="B488" s="61" t="s">
        <v>884</v>
      </c>
      <c r="C488" s="61" t="s">
        <v>454</v>
      </c>
      <c r="D488" s="61" t="s">
        <v>918</v>
      </c>
      <c r="E488" s="61" t="s">
        <v>442</v>
      </c>
      <c r="F488" s="60">
        <v>656910</v>
      </c>
      <c r="G488" s="60">
        <v>656910</v>
      </c>
      <c r="H488" s="60">
        <v>656910</v>
      </c>
    </row>
    <row r="489" spans="1:8" ht="38.25" outlineLevel="3" x14ac:dyDescent="0.25">
      <c r="A489" s="62" t="s">
        <v>604</v>
      </c>
      <c r="B489" s="61" t="s">
        <v>884</v>
      </c>
      <c r="C489" s="61" t="s">
        <v>454</v>
      </c>
      <c r="D489" s="61" t="s">
        <v>918</v>
      </c>
      <c r="E489" s="61" t="s">
        <v>602</v>
      </c>
      <c r="F489" s="60">
        <v>656910</v>
      </c>
      <c r="G489" s="60">
        <v>656910</v>
      </c>
      <c r="H489" s="60">
        <v>656910</v>
      </c>
    </row>
    <row r="490" spans="1:8" ht="51" outlineLevel="2" x14ac:dyDescent="0.25">
      <c r="A490" s="62" t="s">
        <v>917</v>
      </c>
      <c r="B490" s="61" t="s">
        <v>884</v>
      </c>
      <c r="C490" s="61" t="s">
        <v>454</v>
      </c>
      <c r="D490" s="61" t="s">
        <v>916</v>
      </c>
      <c r="E490" s="61" t="s">
        <v>442</v>
      </c>
      <c r="F490" s="60">
        <v>97900</v>
      </c>
      <c r="G490" s="60">
        <v>97900</v>
      </c>
      <c r="H490" s="60">
        <v>88032.89</v>
      </c>
    </row>
    <row r="491" spans="1:8" outlineLevel="3" x14ac:dyDescent="0.25">
      <c r="A491" s="62" t="s">
        <v>836</v>
      </c>
      <c r="B491" s="61" t="s">
        <v>884</v>
      </c>
      <c r="C491" s="61" t="s">
        <v>454</v>
      </c>
      <c r="D491" s="61" t="s">
        <v>916</v>
      </c>
      <c r="E491" s="61" t="s">
        <v>835</v>
      </c>
      <c r="F491" s="60">
        <v>1111.2</v>
      </c>
      <c r="G491" s="60">
        <v>1111.2</v>
      </c>
      <c r="H491" s="60">
        <v>999.21</v>
      </c>
    </row>
    <row r="492" spans="1:8" ht="51" outlineLevel="3" x14ac:dyDescent="0.25">
      <c r="A492" s="62" t="s">
        <v>834</v>
      </c>
      <c r="B492" s="61" t="s">
        <v>884</v>
      </c>
      <c r="C492" s="61" t="s">
        <v>454</v>
      </c>
      <c r="D492" s="61" t="s">
        <v>916</v>
      </c>
      <c r="E492" s="61" t="s">
        <v>832</v>
      </c>
      <c r="F492" s="60">
        <v>335.59</v>
      </c>
      <c r="G492" s="60">
        <v>335.59</v>
      </c>
      <c r="H492" s="60">
        <v>301.76</v>
      </c>
    </row>
    <row r="493" spans="1:8" ht="25.5" outlineLevel="3" x14ac:dyDescent="0.25">
      <c r="A493" s="62" t="s">
        <v>461</v>
      </c>
      <c r="B493" s="61" t="s">
        <v>884</v>
      </c>
      <c r="C493" s="61" t="s">
        <v>454</v>
      </c>
      <c r="D493" s="61" t="s">
        <v>916</v>
      </c>
      <c r="E493" s="61" t="s">
        <v>458</v>
      </c>
      <c r="F493" s="60">
        <v>96453.21</v>
      </c>
      <c r="G493" s="60">
        <v>96453.21</v>
      </c>
      <c r="H493" s="60">
        <v>86731.92</v>
      </c>
    </row>
    <row r="494" spans="1:8" outlineLevel="1" x14ac:dyDescent="0.25">
      <c r="A494" s="62" t="s">
        <v>451</v>
      </c>
      <c r="B494" s="61" t="s">
        <v>884</v>
      </c>
      <c r="C494" s="61" t="s">
        <v>439</v>
      </c>
      <c r="D494" s="61" t="s">
        <v>450</v>
      </c>
      <c r="E494" s="61" t="s">
        <v>442</v>
      </c>
      <c r="F494" s="60">
        <f>F495+F497+F499+F501+F503+F505+F509</f>
        <v>86134954.040000007</v>
      </c>
      <c r="G494" s="60">
        <v>77819158.040000007</v>
      </c>
      <c r="H494" s="60">
        <v>73205953.659999996</v>
      </c>
    </row>
    <row r="495" spans="1:8" ht="165.75" outlineLevel="2" x14ac:dyDescent="0.25">
      <c r="A495" s="62" t="s">
        <v>915</v>
      </c>
      <c r="B495" s="61" t="s">
        <v>884</v>
      </c>
      <c r="C495" s="61" t="s">
        <v>439</v>
      </c>
      <c r="D495" s="61" t="s">
        <v>914</v>
      </c>
      <c r="E495" s="61" t="s">
        <v>442</v>
      </c>
      <c r="F495" s="60">
        <v>305000</v>
      </c>
      <c r="G495" s="60">
        <v>305000</v>
      </c>
      <c r="H495" s="60">
        <v>305000</v>
      </c>
    </row>
    <row r="496" spans="1:8" ht="38.25" outlineLevel="3" x14ac:dyDescent="0.25">
      <c r="A496" s="62" t="s">
        <v>604</v>
      </c>
      <c r="B496" s="61" t="s">
        <v>884</v>
      </c>
      <c r="C496" s="61" t="s">
        <v>439</v>
      </c>
      <c r="D496" s="61" t="s">
        <v>914</v>
      </c>
      <c r="E496" s="61" t="s">
        <v>602</v>
      </c>
      <c r="F496" s="60">
        <v>305000</v>
      </c>
      <c r="G496" s="60">
        <v>305000</v>
      </c>
      <c r="H496" s="60">
        <v>305000</v>
      </c>
    </row>
    <row r="497" spans="1:8" ht="191.25" outlineLevel="2" x14ac:dyDescent="0.25">
      <c r="A497" s="62" t="s">
        <v>913</v>
      </c>
      <c r="B497" s="61" t="s">
        <v>884</v>
      </c>
      <c r="C497" s="61" t="s">
        <v>439</v>
      </c>
      <c r="D497" s="61" t="s">
        <v>912</v>
      </c>
      <c r="E497" s="61" t="s">
        <v>442</v>
      </c>
      <c r="F497" s="60">
        <f>F498</f>
        <v>910100</v>
      </c>
      <c r="G497" s="60">
        <v>204504</v>
      </c>
      <c r="H497" s="60">
        <v>204504</v>
      </c>
    </row>
    <row r="498" spans="1:8" ht="38.25" outlineLevel="3" x14ac:dyDescent="0.25">
      <c r="A498" s="62" t="s">
        <v>604</v>
      </c>
      <c r="B498" s="61" t="s">
        <v>884</v>
      </c>
      <c r="C498" s="61" t="s">
        <v>439</v>
      </c>
      <c r="D498" s="61" t="s">
        <v>912</v>
      </c>
      <c r="E498" s="61" t="s">
        <v>602</v>
      </c>
      <c r="F498" s="60">
        <f>204504+705596</f>
        <v>910100</v>
      </c>
      <c r="G498" s="60">
        <v>204504</v>
      </c>
      <c r="H498" s="60">
        <v>204504</v>
      </c>
    </row>
    <row r="499" spans="1:8" ht="51" outlineLevel="2" x14ac:dyDescent="0.25">
      <c r="A499" s="62" t="s">
        <v>911</v>
      </c>
      <c r="B499" s="61" t="s">
        <v>884</v>
      </c>
      <c r="C499" s="61" t="s">
        <v>439</v>
      </c>
      <c r="D499" s="61" t="s">
        <v>910</v>
      </c>
      <c r="E499" s="61" t="s">
        <v>442</v>
      </c>
      <c r="F499" s="60">
        <v>798290</v>
      </c>
      <c r="G499" s="60">
        <v>798290</v>
      </c>
      <c r="H499" s="60">
        <v>798290</v>
      </c>
    </row>
    <row r="500" spans="1:8" ht="38.25" outlineLevel="3" x14ac:dyDescent="0.25">
      <c r="A500" s="62" t="s">
        <v>604</v>
      </c>
      <c r="B500" s="61" t="s">
        <v>884</v>
      </c>
      <c r="C500" s="61" t="s">
        <v>439</v>
      </c>
      <c r="D500" s="61" t="s">
        <v>910</v>
      </c>
      <c r="E500" s="61" t="s">
        <v>602</v>
      </c>
      <c r="F500" s="60">
        <v>798290</v>
      </c>
      <c r="G500" s="60">
        <v>798290</v>
      </c>
      <c r="H500" s="60">
        <v>798290</v>
      </c>
    </row>
    <row r="501" spans="1:8" ht="102" outlineLevel="2" x14ac:dyDescent="0.25">
      <c r="A501" s="62" t="s">
        <v>909</v>
      </c>
      <c r="B501" s="61" t="s">
        <v>884</v>
      </c>
      <c r="C501" s="61" t="s">
        <v>439</v>
      </c>
      <c r="D501" s="61" t="s">
        <v>908</v>
      </c>
      <c r="E501" s="61" t="s">
        <v>442</v>
      </c>
      <c r="F501" s="60">
        <f>F502</f>
        <v>2024900</v>
      </c>
      <c r="G501" s="60">
        <v>1725400</v>
      </c>
      <c r="H501" s="60">
        <v>1671452.96</v>
      </c>
    </row>
    <row r="502" spans="1:8" ht="38.25" outlineLevel="3" x14ac:dyDescent="0.25">
      <c r="A502" s="62" t="s">
        <v>455</v>
      </c>
      <c r="B502" s="61" t="s">
        <v>884</v>
      </c>
      <c r="C502" s="61" t="s">
        <v>439</v>
      </c>
      <c r="D502" s="61" t="s">
        <v>908</v>
      </c>
      <c r="E502" s="61" t="s">
        <v>452</v>
      </c>
      <c r="F502" s="60">
        <f>1725400+299500</f>
        <v>2024900</v>
      </c>
      <c r="G502" s="60">
        <v>1725400</v>
      </c>
      <c r="H502" s="60">
        <v>1671452.96</v>
      </c>
    </row>
    <row r="503" spans="1:8" ht="102" outlineLevel="2" x14ac:dyDescent="0.25">
      <c r="A503" s="62" t="s">
        <v>907</v>
      </c>
      <c r="B503" s="61" t="s">
        <v>884</v>
      </c>
      <c r="C503" s="61" t="s">
        <v>439</v>
      </c>
      <c r="D503" s="61" t="s">
        <v>906</v>
      </c>
      <c r="E503" s="61" t="s">
        <v>442</v>
      </c>
      <c r="F503" s="60">
        <v>2909064.04</v>
      </c>
      <c r="G503" s="60">
        <v>2909064.04</v>
      </c>
      <c r="H503" s="60">
        <v>2618796.96</v>
      </c>
    </row>
    <row r="504" spans="1:8" ht="38.25" outlineLevel="3" x14ac:dyDescent="0.25">
      <c r="A504" s="62" t="s">
        <v>604</v>
      </c>
      <c r="B504" s="61" t="s">
        <v>884</v>
      </c>
      <c r="C504" s="61" t="s">
        <v>439</v>
      </c>
      <c r="D504" s="61" t="s">
        <v>906</v>
      </c>
      <c r="E504" s="61" t="s">
        <v>602</v>
      </c>
      <c r="F504" s="60">
        <v>2909064.04</v>
      </c>
      <c r="G504" s="60">
        <v>2909064.04</v>
      </c>
      <c r="H504" s="60">
        <v>2618796.96</v>
      </c>
    </row>
    <row r="505" spans="1:8" ht="63.75" outlineLevel="2" x14ac:dyDescent="0.25">
      <c r="A505" s="62" t="s">
        <v>905</v>
      </c>
      <c r="B505" s="61" t="s">
        <v>884</v>
      </c>
      <c r="C505" s="61" t="s">
        <v>439</v>
      </c>
      <c r="D505" s="61" t="s">
        <v>904</v>
      </c>
      <c r="E505" s="61" t="s">
        <v>442</v>
      </c>
      <c r="F505" s="60">
        <f>F506+F507+F508</f>
        <v>78940700</v>
      </c>
      <c r="G505" s="60">
        <v>71753400</v>
      </c>
      <c r="H505" s="60">
        <v>67496058.680000007</v>
      </c>
    </row>
    <row r="506" spans="1:8" ht="38.25" outlineLevel="3" x14ac:dyDescent="0.25">
      <c r="A506" s="62" t="s">
        <v>894</v>
      </c>
      <c r="B506" s="61" t="s">
        <v>884</v>
      </c>
      <c r="C506" s="61" t="s">
        <v>439</v>
      </c>
      <c r="D506" s="61" t="s">
        <v>904</v>
      </c>
      <c r="E506" s="61" t="s">
        <v>892</v>
      </c>
      <c r="F506" s="60">
        <f>36495590.24+5000000</f>
        <v>41495590.240000002</v>
      </c>
      <c r="G506" s="60">
        <v>36495590.240000002</v>
      </c>
      <c r="H506" s="60">
        <v>34315577.439999998</v>
      </c>
    </row>
    <row r="507" spans="1:8" ht="38.25" outlineLevel="3" x14ac:dyDescent="0.25">
      <c r="A507" s="62" t="s">
        <v>455</v>
      </c>
      <c r="B507" s="61" t="s">
        <v>884</v>
      </c>
      <c r="C507" s="61" t="s">
        <v>439</v>
      </c>
      <c r="D507" s="61" t="s">
        <v>904</v>
      </c>
      <c r="E507" s="61" t="s">
        <v>452</v>
      </c>
      <c r="F507" s="60">
        <v>1000000</v>
      </c>
      <c r="G507" s="60">
        <v>1000000</v>
      </c>
      <c r="H507" s="60">
        <v>752054.09</v>
      </c>
    </row>
    <row r="508" spans="1:8" ht="38.25" outlineLevel="3" x14ac:dyDescent="0.25">
      <c r="A508" s="62" t="s">
        <v>604</v>
      </c>
      <c r="B508" s="61" t="s">
        <v>884</v>
      </c>
      <c r="C508" s="61" t="s">
        <v>439</v>
      </c>
      <c r="D508" s="61" t="s">
        <v>904</v>
      </c>
      <c r="E508" s="61" t="s">
        <v>602</v>
      </c>
      <c r="F508" s="60">
        <f>34257809.76+2187300</f>
        <v>36445109.759999998</v>
      </c>
      <c r="G508" s="60">
        <v>34257809.759999998</v>
      </c>
      <c r="H508" s="60">
        <v>32428427.149999999</v>
      </c>
    </row>
    <row r="509" spans="1:8" ht="102" outlineLevel="2" x14ac:dyDescent="0.25">
      <c r="A509" s="62" t="s">
        <v>903</v>
      </c>
      <c r="B509" s="61" t="s">
        <v>884</v>
      </c>
      <c r="C509" s="61" t="s">
        <v>439</v>
      </c>
      <c r="D509" s="61" t="s">
        <v>902</v>
      </c>
      <c r="E509" s="61" t="s">
        <v>442</v>
      </c>
      <c r="F509" s="60">
        <f>F510</f>
        <v>246900</v>
      </c>
      <c r="G509" s="60">
        <v>123500</v>
      </c>
      <c r="H509" s="60">
        <v>111851.06</v>
      </c>
    </row>
    <row r="510" spans="1:8" ht="38.25" outlineLevel="3" x14ac:dyDescent="0.25">
      <c r="A510" s="62" t="s">
        <v>604</v>
      </c>
      <c r="B510" s="61" t="s">
        <v>884</v>
      </c>
      <c r="C510" s="61" t="s">
        <v>439</v>
      </c>
      <c r="D510" s="61" t="s">
        <v>902</v>
      </c>
      <c r="E510" s="61" t="s">
        <v>602</v>
      </c>
      <c r="F510" s="60">
        <f>123500+123400</f>
        <v>246900</v>
      </c>
      <c r="G510" s="60">
        <v>123500</v>
      </c>
      <c r="H510" s="60">
        <v>111851.06</v>
      </c>
    </row>
    <row r="511" spans="1:8" ht="25.5" outlineLevel="1" x14ac:dyDescent="0.25">
      <c r="A511" s="62" t="s">
        <v>601</v>
      </c>
      <c r="B511" s="61" t="s">
        <v>884</v>
      </c>
      <c r="C511" s="61" t="s">
        <v>596</v>
      </c>
      <c r="D511" s="61" t="s">
        <v>450</v>
      </c>
      <c r="E511" s="61" t="s">
        <v>442</v>
      </c>
      <c r="F511" s="60">
        <f>F512+F514+F516+F518+F520+F522</f>
        <v>9050682.1999999993</v>
      </c>
      <c r="G511" s="60">
        <v>9050682.1999999993</v>
      </c>
      <c r="H511" s="60">
        <v>8791160.3200000003</v>
      </c>
    </row>
    <row r="512" spans="1:8" ht="63.75" outlineLevel="2" x14ac:dyDescent="0.25">
      <c r="A512" s="62" t="s">
        <v>901</v>
      </c>
      <c r="B512" s="61" t="s">
        <v>884</v>
      </c>
      <c r="C512" s="61" t="s">
        <v>596</v>
      </c>
      <c r="D512" s="61" t="s">
        <v>900</v>
      </c>
      <c r="E512" s="61" t="s">
        <v>442</v>
      </c>
      <c r="F512" s="60">
        <v>4632889.5999999996</v>
      </c>
      <c r="G512" s="60">
        <v>4632889.5999999996</v>
      </c>
      <c r="H512" s="60">
        <v>4632889.5999999996</v>
      </c>
    </row>
    <row r="513" spans="1:9" ht="38.25" outlineLevel="3" x14ac:dyDescent="0.25">
      <c r="A513" s="62" t="s">
        <v>659</v>
      </c>
      <c r="B513" s="61" t="s">
        <v>884</v>
      </c>
      <c r="C513" s="61" t="s">
        <v>596</v>
      </c>
      <c r="D513" s="61" t="s">
        <v>900</v>
      </c>
      <c r="E513" s="61" t="s">
        <v>657</v>
      </c>
      <c r="F513" s="60">
        <v>4632889.5999999996</v>
      </c>
      <c r="G513" s="60">
        <v>4632889.5999999996</v>
      </c>
      <c r="H513" s="60">
        <v>4632889.5999999996</v>
      </c>
    </row>
    <row r="514" spans="1:9" ht="38.25" outlineLevel="2" x14ac:dyDescent="0.25">
      <c r="A514" s="62" t="s">
        <v>899</v>
      </c>
      <c r="B514" s="61" t="s">
        <v>884</v>
      </c>
      <c r="C514" s="61" t="s">
        <v>596</v>
      </c>
      <c r="D514" s="61" t="s">
        <v>898</v>
      </c>
      <c r="E514" s="61" t="s">
        <v>442</v>
      </c>
      <c r="F514" s="60">
        <v>2584285.6</v>
      </c>
      <c r="G514" s="60">
        <v>2584285.6</v>
      </c>
      <c r="H514" s="60">
        <v>2583550.7200000002</v>
      </c>
    </row>
    <row r="515" spans="1:9" ht="38.25" outlineLevel="3" x14ac:dyDescent="0.25">
      <c r="A515" s="62" t="s">
        <v>455</v>
      </c>
      <c r="B515" s="61" t="s">
        <v>884</v>
      </c>
      <c r="C515" s="61" t="s">
        <v>596</v>
      </c>
      <c r="D515" s="61" t="s">
        <v>898</v>
      </c>
      <c r="E515" s="61" t="s">
        <v>452</v>
      </c>
      <c r="F515" s="60">
        <v>2584285.6</v>
      </c>
      <c r="G515" s="60">
        <v>2584285.6</v>
      </c>
      <c r="H515" s="60">
        <v>2583550.7200000002</v>
      </c>
    </row>
    <row r="516" spans="1:9" ht="38.25" outlineLevel="2" x14ac:dyDescent="0.25">
      <c r="A516" s="62" t="s">
        <v>897</v>
      </c>
      <c r="B516" s="61" t="s">
        <v>884</v>
      </c>
      <c r="C516" s="61" t="s">
        <v>596</v>
      </c>
      <c r="D516" s="61" t="s">
        <v>896</v>
      </c>
      <c r="E516" s="61" t="s">
        <v>442</v>
      </c>
      <c r="F516" s="60">
        <v>1035000</v>
      </c>
      <c r="G516" s="60">
        <v>1035000</v>
      </c>
      <c r="H516" s="60">
        <v>1035000</v>
      </c>
    </row>
    <row r="517" spans="1:9" ht="38.25" outlineLevel="3" x14ac:dyDescent="0.25">
      <c r="A517" s="62" t="s">
        <v>894</v>
      </c>
      <c r="B517" s="61" t="s">
        <v>884</v>
      </c>
      <c r="C517" s="61" t="s">
        <v>596</v>
      </c>
      <c r="D517" s="61" t="s">
        <v>896</v>
      </c>
      <c r="E517" s="61" t="s">
        <v>892</v>
      </c>
      <c r="F517" s="60">
        <v>1035000</v>
      </c>
      <c r="G517" s="60">
        <v>1035000</v>
      </c>
      <c r="H517" s="60">
        <v>1035000</v>
      </c>
    </row>
    <row r="518" spans="1:9" ht="102" outlineLevel="2" x14ac:dyDescent="0.25">
      <c r="A518" s="62" t="s">
        <v>895</v>
      </c>
      <c r="B518" s="61" t="s">
        <v>884</v>
      </c>
      <c r="C518" s="61" t="s">
        <v>596</v>
      </c>
      <c r="D518" s="61" t="s">
        <v>893</v>
      </c>
      <c r="E518" s="61" t="s">
        <v>442</v>
      </c>
      <c r="F518" s="60">
        <v>200000</v>
      </c>
      <c r="G518" s="60">
        <v>200000</v>
      </c>
      <c r="H518" s="60">
        <v>0</v>
      </c>
    </row>
    <row r="519" spans="1:9" ht="38.25" outlineLevel="3" x14ac:dyDescent="0.25">
      <c r="A519" s="62" t="s">
        <v>894</v>
      </c>
      <c r="B519" s="61" t="s">
        <v>884</v>
      </c>
      <c r="C519" s="61" t="s">
        <v>596</v>
      </c>
      <c r="D519" s="61" t="s">
        <v>893</v>
      </c>
      <c r="E519" s="61" t="s">
        <v>892</v>
      </c>
      <c r="F519" s="60">
        <v>200000</v>
      </c>
      <c r="G519" s="60">
        <v>200000</v>
      </c>
      <c r="H519" s="60">
        <v>0</v>
      </c>
    </row>
    <row r="520" spans="1:9" ht="204" outlineLevel="2" x14ac:dyDescent="0.25">
      <c r="A520" s="62" t="s">
        <v>891</v>
      </c>
      <c r="B520" s="61" t="s">
        <v>884</v>
      </c>
      <c r="C520" s="61" t="s">
        <v>596</v>
      </c>
      <c r="D520" s="61" t="s">
        <v>890</v>
      </c>
      <c r="E520" s="61" t="s">
        <v>442</v>
      </c>
      <c r="F520" s="60">
        <v>526497</v>
      </c>
      <c r="G520" s="60">
        <v>526497</v>
      </c>
      <c r="H520" s="60">
        <v>486070</v>
      </c>
    </row>
    <row r="521" spans="1:9" ht="76.5" outlineLevel="3" x14ac:dyDescent="0.25">
      <c r="A521" s="62" t="s">
        <v>885</v>
      </c>
      <c r="B521" s="61" t="s">
        <v>884</v>
      </c>
      <c r="C521" s="61" t="s">
        <v>596</v>
      </c>
      <c r="D521" s="61" t="s">
        <v>890</v>
      </c>
      <c r="E521" s="61" t="s">
        <v>881</v>
      </c>
      <c r="F521" s="60">
        <v>526497</v>
      </c>
      <c r="G521" s="60">
        <v>526497</v>
      </c>
      <c r="H521" s="60">
        <v>486070</v>
      </c>
    </row>
    <row r="522" spans="1:9" ht="229.5" outlineLevel="2" x14ac:dyDescent="0.25">
      <c r="A522" s="62" t="s">
        <v>889</v>
      </c>
      <c r="B522" s="61" t="s">
        <v>884</v>
      </c>
      <c r="C522" s="61" t="s">
        <v>596</v>
      </c>
      <c r="D522" s="61" t="s">
        <v>888</v>
      </c>
      <c r="E522" s="61" t="s">
        <v>442</v>
      </c>
      <c r="F522" s="60">
        <v>72010</v>
      </c>
      <c r="G522" s="60">
        <v>72010</v>
      </c>
      <c r="H522" s="60">
        <v>53650</v>
      </c>
    </row>
    <row r="523" spans="1:9" ht="76.5" outlineLevel="3" x14ac:dyDescent="0.25">
      <c r="A523" s="62" t="s">
        <v>885</v>
      </c>
      <c r="B523" s="61" t="s">
        <v>884</v>
      </c>
      <c r="C523" s="61" t="s">
        <v>596</v>
      </c>
      <c r="D523" s="61" t="s">
        <v>888</v>
      </c>
      <c r="E523" s="61" t="s">
        <v>881</v>
      </c>
      <c r="F523" s="60">
        <v>72010</v>
      </c>
      <c r="G523" s="60">
        <v>72010</v>
      </c>
      <c r="H523" s="60">
        <v>53650</v>
      </c>
    </row>
    <row r="524" spans="1:9" outlineLevel="1" x14ac:dyDescent="0.25">
      <c r="A524" s="62" t="s">
        <v>887</v>
      </c>
      <c r="B524" s="61" t="s">
        <v>884</v>
      </c>
      <c r="C524" s="61" t="s">
        <v>883</v>
      </c>
      <c r="D524" s="61" t="s">
        <v>450</v>
      </c>
      <c r="E524" s="61" t="s">
        <v>442</v>
      </c>
      <c r="F524" s="60">
        <f>F525</f>
        <v>3713800.21</v>
      </c>
      <c r="G524" s="60">
        <v>3713800.21</v>
      </c>
      <c r="H524" s="60">
        <v>3606371.9</v>
      </c>
    </row>
    <row r="525" spans="1:9" ht="140.25" outlineLevel="2" x14ac:dyDescent="0.25">
      <c r="A525" s="62" t="s">
        <v>886</v>
      </c>
      <c r="B525" s="61" t="s">
        <v>884</v>
      </c>
      <c r="C525" s="61" t="s">
        <v>883</v>
      </c>
      <c r="D525" s="61" t="s">
        <v>882</v>
      </c>
      <c r="E525" s="61" t="s">
        <v>442</v>
      </c>
      <c r="F525" s="60">
        <v>3713800.21</v>
      </c>
      <c r="G525" s="60">
        <v>3713800.21</v>
      </c>
      <c r="H525" s="60">
        <v>3606371.9</v>
      </c>
    </row>
    <row r="526" spans="1:9" ht="76.5" outlineLevel="3" x14ac:dyDescent="0.25">
      <c r="A526" s="62" t="s">
        <v>885</v>
      </c>
      <c r="B526" s="61" t="s">
        <v>884</v>
      </c>
      <c r="C526" s="61" t="s">
        <v>883</v>
      </c>
      <c r="D526" s="61" t="s">
        <v>882</v>
      </c>
      <c r="E526" s="61" t="s">
        <v>881</v>
      </c>
      <c r="F526" s="60">
        <v>3713800.21</v>
      </c>
      <c r="G526" s="60">
        <v>3713800.21</v>
      </c>
      <c r="H526" s="60">
        <v>3606371.9</v>
      </c>
    </row>
    <row r="527" spans="1:9" ht="63.75" x14ac:dyDescent="0.25">
      <c r="A527" s="65" t="s">
        <v>880</v>
      </c>
      <c r="B527" s="64" t="s">
        <v>866</v>
      </c>
      <c r="C527" s="64" t="s">
        <v>546</v>
      </c>
      <c r="D527" s="64" t="s">
        <v>450</v>
      </c>
      <c r="E527" s="64" t="s">
        <v>442</v>
      </c>
      <c r="F527" s="63">
        <f>F528+F535</f>
        <v>41441631.640000001</v>
      </c>
      <c r="G527" s="63">
        <v>40526991.68</v>
      </c>
      <c r="H527" s="63">
        <v>39942422.009999998</v>
      </c>
      <c r="I527" s="66"/>
    </row>
    <row r="528" spans="1:9" outlineLevel="1" x14ac:dyDescent="0.25">
      <c r="A528" s="62" t="s">
        <v>545</v>
      </c>
      <c r="B528" s="61" t="s">
        <v>866</v>
      </c>
      <c r="C528" s="61" t="s">
        <v>509</v>
      </c>
      <c r="D528" s="61" t="s">
        <v>450</v>
      </c>
      <c r="E528" s="61" t="s">
        <v>442</v>
      </c>
      <c r="F528" s="60">
        <f>F529+F531+F533</f>
        <v>959165.29</v>
      </c>
      <c r="G528" s="60">
        <v>44525.33</v>
      </c>
      <c r="H528" s="60">
        <v>0</v>
      </c>
    </row>
    <row r="529" spans="1:8" ht="89.25" outlineLevel="2" x14ac:dyDescent="0.25">
      <c r="A529" s="62" t="s">
        <v>879</v>
      </c>
      <c r="B529" s="61" t="s">
        <v>866</v>
      </c>
      <c r="C529" s="61" t="s">
        <v>509</v>
      </c>
      <c r="D529" s="61" t="s">
        <v>878</v>
      </c>
      <c r="E529" s="61" t="s">
        <v>442</v>
      </c>
      <c r="F529" s="60">
        <f>F530</f>
        <v>415025.33</v>
      </c>
      <c r="G529" s="60">
        <v>44525.33</v>
      </c>
      <c r="H529" s="60">
        <v>0</v>
      </c>
    </row>
    <row r="530" spans="1:8" outlineLevel="3" x14ac:dyDescent="0.25">
      <c r="A530" s="62" t="s">
        <v>874</v>
      </c>
      <c r="B530" s="61" t="s">
        <v>866</v>
      </c>
      <c r="C530" s="61" t="s">
        <v>509</v>
      </c>
      <c r="D530" s="61" t="s">
        <v>878</v>
      </c>
      <c r="E530" s="61" t="s">
        <v>872</v>
      </c>
      <c r="F530" s="60">
        <f>44525.33+190500+15000+62000+103000</f>
        <v>415025.33</v>
      </c>
      <c r="G530" s="60">
        <v>44525.33</v>
      </c>
      <c r="H530" s="60">
        <v>0</v>
      </c>
    </row>
    <row r="531" spans="1:8" ht="51" outlineLevel="2" x14ac:dyDescent="0.25">
      <c r="A531" s="62" t="s">
        <v>877</v>
      </c>
      <c r="B531" s="61" t="s">
        <v>866</v>
      </c>
      <c r="C531" s="61" t="s">
        <v>509</v>
      </c>
      <c r="D531" s="61" t="s">
        <v>876</v>
      </c>
      <c r="E531" s="61" t="s">
        <v>442</v>
      </c>
      <c r="F531" s="60">
        <v>0</v>
      </c>
      <c r="G531" s="60">
        <v>0</v>
      </c>
      <c r="H531" s="60">
        <v>0</v>
      </c>
    </row>
    <row r="532" spans="1:8" outlineLevel="3" x14ac:dyDescent="0.25">
      <c r="A532" s="62" t="s">
        <v>874</v>
      </c>
      <c r="B532" s="61" t="s">
        <v>866</v>
      </c>
      <c r="C532" s="61" t="s">
        <v>509</v>
      </c>
      <c r="D532" s="61" t="s">
        <v>876</v>
      </c>
      <c r="E532" s="61" t="s">
        <v>872</v>
      </c>
      <c r="F532" s="60">
        <v>0</v>
      </c>
      <c r="G532" s="60">
        <v>0</v>
      </c>
      <c r="H532" s="60">
        <v>0</v>
      </c>
    </row>
    <row r="533" spans="1:8" ht="102" outlineLevel="2" x14ac:dyDescent="0.25">
      <c r="A533" s="62" t="s">
        <v>875</v>
      </c>
      <c r="B533" s="61" t="s">
        <v>866</v>
      </c>
      <c r="C533" s="61" t="s">
        <v>509</v>
      </c>
      <c r="D533" s="61" t="s">
        <v>873</v>
      </c>
      <c r="E533" s="61" t="s">
        <v>442</v>
      </c>
      <c r="F533" s="60">
        <f>F534</f>
        <v>544139.96</v>
      </c>
      <c r="G533" s="60">
        <v>0</v>
      </c>
      <c r="H533" s="60">
        <v>0</v>
      </c>
    </row>
    <row r="534" spans="1:8" outlineLevel="3" x14ac:dyDescent="0.25">
      <c r="A534" s="62" t="s">
        <v>874</v>
      </c>
      <c r="B534" s="61" t="s">
        <v>866</v>
      </c>
      <c r="C534" s="61" t="s">
        <v>509</v>
      </c>
      <c r="D534" s="61" t="s">
        <v>873</v>
      </c>
      <c r="E534" s="61" t="s">
        <v>872</v>
      </c>
      <c r="F534" s="60">
        <f>0+544139.96</f>
        <v>544139.96</v>
      </c>
      <c r="G534" s="60">
        <v>0</v>
      </c>
      <c r="H534" s="60">
        <v>0</v>
      </c>
    </row>
    <row r="535" spans="1:8" ht="25.5" outlineLevel="1" x14ac:dyDescent="0.25">
      <c r="A535" s="62" t="s">
        <v>871</v>
      </c>
      <c r="B535" s="61" t="s">
        <v>866</v>
      </c>
      <c r="C535" s="61" t="s">
        <v>865</v>
      </c>
      <c r="D535" s="61" t="s">
        <v>450</v>
      </c>
      <c r="E535" s="61" t="s">
        <v>442</v>
      </c>
      <c r="F535" s="60">
        <f>F536+F538</f>
        <v>40482466.350000001</v>
      </c>
      <c r="G535" s="60">
        <v>40482466.350000001</v>
      </c>
      <c r="H535" s="60">
        <v>39942422.009999998</v>
      </c>
    </row>
    <row r="536" spans="1:8" ht="38.25" outlineLevel="2" x14ac:dyDescent="0.25">
      <c r="A536" s="62" t="s">
        <v>870</v>
      </c>
      <c r="B536" s="61" t="s">
        <v>866</v>
      </c>
      <c r="C536" s="61" t="s">
        <v>865</v>
      </c>
      <c r="D536" s="61" t="s">
        <v>869</v>
      </c>
      <c r="E536" s="61" t="s">
        <v>442</v>
      </c>
      <c r="F536" s="60">
        <v>40341808.43</v>
      </c>
      <c r="G536" s="60">
        <v>40341808.43</v>
      </c>
      <c r="H536" s="60">
        <v>39801764.090000004</v>
      </c>
    </row>
    <row r="537" spans="1:8" ht="25.5" outlineLevel="3" x14ac:dyDescent="0.25">
      <c r="A537" s="62" t="s">
        <v>867</v>
      </c>
      <c r="B537" s="61" t="s">
        <v>866</v>
      </c>
      <c r="C537" s="61" t="s">
        <v>865</v>
      </c>
      <c r="D537" s="61" t="s">
        <v>869</v>
      </c>
      <c r="E537" s="61" t="s">
        <v>863</v>
      </c>
      <c r="F537" s="60">
        <v>40341808.43</v>
      </c>
      <c r="G537" s="60">
        <v>40341808.43</v>
      </c>
      <c r="H537" s="60">
        <v>39801764.090000004</v>
      </c>
    </row>
    <row r="538" spans="1:8" ht="38.25" outlineLevel="2" x14ac:dyDescent="0.25">
      <c r="A538" s="62" t="s">
        <v>868</v>
      </c>
      <c r="B538" s="61" t="s">
        <v>866</v>
      </c>
      <c r="C538" s="61" t="s">
        <v>865</v>
      </c>
      <c r="D538" s="61" t="s">
        <v>864</v>
      </c>
      <c r="E538" s="61" t="s">
        <v>442</v>
      </c>
      <c r="F538" s="60">
        <v>140657.92000000001</v>
      </c>
      <c r="G538" s="60">
        <v>140657.92000000001</v>
      </c>
      <c r="H538" s="60">
        <v>140657.92000000001</v>
      </c>
    </row>
    <row r="539" spans="1:8" ht="25.5" outlineLevel="3" x14ac:dyDescent="0.25">
      <c r="A539" s="62" t="s">
        <v>867</v>
      </c>
      <c r="B539" s="61" t="s">
        <v>866</v>
      </c>
      <c r="C539" s="61" t="s">
        <v>865</v>
      </c>
      <c r="D539" s="61" t="s">
        <v>864</v>
      </c>
      <c r="E539" s="61" t="s">
        <v>863</v>
      </c>
      <c r="F539" s="60">
        <v>140657.92000000001</v>
      </c>
      <c r="G539" s="60">
        <v>140657.92000000001</v>
      </c>
      <c r="H539" s="60">
        <v>140657.92000000001</v>
      </c>
    </row>
    <row r="540" spans="1:8" ht="51" x14ac:dyDescent="0.25">
      <c r="A540" s="65" t="s">
        <v>862</v>
      </c>
      <c r="B540" s="64" t="s">
        <v>843</v>
      </c>
      <c r="C540" s="64" t="s">
        <v>546</v>
      </c>
      <c r="D540" s="64" t="s">
        <v>450</v>
      </c>
      <c r="E540" s="64" t="s">
        <v>442</v>
      </c>
      <c r="F540" s="63">
        <f>F541+F556+F562</f>
        <v>12321127.020000001</v>
      </c>
      <c r="G540" s="63">
        <v>12321127.02</v>
      </c>
      <c r="H540" s="63">
        <v>12321127.02</v>
      </c>
    </row>
    <row r="541" spans="1:8" ht="51" outlineLevel="1" x14ac:dyDescent="0.25">
      <c r="A541" s="62" t="s">
        <v>861</v>
      </c>
      <c r="B541" s="61" t="s">
        <v>843</v>
      </c>
      <c r="C541" s="61" t="s">
        <v>853</v>
      </c>
      <c r="D541" s="61" t="s">
        <v>450</v>
      </c>
      <c r="E541" s="61" t="s">
        <v>442</v>
      </c>
      <c r="F541" s="60">
        <f>F542+F545+F548+F551+F554</f>
        <v>12180607.020000001</v>
      </c>
      <c r="G541" s="60">
        <v>12180607.02</v>
      </c>
      <c r="H541" s="60">
        <v>12180607.02</v>
      </c>
    </row>
    <row r="542" spans="1:8" ht="63.75" outlineLevel="2" x14ac:dyDescent="0.25">
      <c r="A542" s="62" t="s">
        <v>860</v>
      </c>
      <c r="B542" s="61" t="s">
        <v>843</v>
      </c>
      <c r="C542" s="61" t="s">
        <v>853</v>
      </c>
      <c r="D542" s="61" t="s">
        <v>859</v>
      </c>
      <c r="E542" s="61" t="s">
        <v>442</v>
      </c>
      <c r="F542" s="60">
        <v>3092148.65</v>
      </c>
      <c r="G542" s="60">
        <v>3092148.65</v>
      </c>
      <c r="H542" s="60">
        <v>3092148.65</v>
      </c>
    </row>
    <row r="543" spans="1:8" ht="25.5" outlineLevel="3" x14ac:dyDescent="0.25">
      <c r="A543" s="62" t="s">
        <v>850</v>
      </c>
      <c r="B543" s="61" t="s">
        <v>843</v>
      </c>
      <c r="C543" s="61" t="s">
        <v>853</v>
      </c>
      <c r="D543" s="61" t="s">
        <v>859</v>
      </c>
      <c r="E543" s="61" t="s">
        <v>849</v>
      </c>
      <c r="F543" s="60">
        <v>2374922.16</v>
      </c>
      <c r="G543" s="60">
        <v>2374922.16</v>
      </c>
      <c r="H543" s="60">
        <v>2374922.16</v>
      </c>
    </row>
    <row r="544" spans="1:8" ht="63.75" outlineLevel="3" x14ac:dyDescent="0.25">
      <c r="A544" s="62" t="s">
        <v>848</v>
      </c>
      <c r="B544" s="61" t="s">
        <v>843</v>
      </c>
      <c r="C544" s="61" t="s">
        <v>853</v>
      </c>
      <c r="D544" s="61" t="s">
        <v>859</v>
      </c>
      <c r="E544" s="61" t="s">
        <v>847</v>
      </c>
      <c r="F544" s="60">
        <v>717226.49</v>
      </c>
      <c r="G544" s="60">
        <v>717226.49</v>
      </c>
      <c r="H544" s="60">
        <v>717226.49</v>
      </c>
    </row>
    <row r="545" spans="1:8" ht="38.25" outlineLevel="2" x14ac:dyDescent="0.25">
      <c r="A545" s="62" t="s">
        <v>858</v>
      </c>
      <c r="B545" s="61" t="s">
        <v>843</v>
      </c>
      <c r="C545" s="61" t="s">
        <v>853</v>
      </c>
      <c r="D545" s="61" t="s">
        <v>857</v>
      </c>
      <c r="E545" s="61" t="s">
        <v>442</v>
      </c>
      <c r="F545" s="60">
        <v>8507644.2300000004</v>
      </c>
      <c r="G545" s="60">
        <v>8507644.2300000004</v>
      </c>
      <c r="H545" s="60">
        <v>8507644.2300000004</v>
      </c>
    </row>
    <row r="546" spans="1:8" ht="25.5" outlineLevel="3" x14ac:dyDescent="0.25">
      <c r="A546" s="62" t="s">
        <v>850</v>
      </c>
      <c r="B546" s="61" t="s">
        <v>843</v>
      </c>
      <c r="C546" s="61" t="s">
        <v>853</v>
      </c>
      <c r="D546" s="61" t="s">
        <v>857</v>
      </c>
      <c r="E546" s="61" t="s">
        <v>849</v>
      </c>
      <c r="F546" s="60">
        <v>6534288.96</v>
      </c>
      <c r="G546" s="60">
        <v>6534288.96</v>
      </c>
      <c r="H546" s="60">
        <v>6534288.96</v>
      </c>
    </row>
    <row r="547" spans="1:8" ht="63.75" outlineLevel="3" x14ac:dyDescent="0.25">
      <c r="A547" s="62" t="s">
        <v>848</v>
      </c>
      <c r="B547" s="61" t="s">
        <v>843</v>
      </c>
      <c r="C547" s="61" t="s">
        <v>853</v>
      </c>
      <c r="D547" s="61" t="s">
        <v>857</v>
      </c>
      <c r="E547" s="61" t="s">
        <v>847</v>
      </c>
      <c r="F547" s="60">
        <v>1973355.27</v>
      </c>
      <c r="G547" s="60">
        <v>1973355.27</v>
      </c>
      <c r="H547" s="60">
        <v>1973355.27</v>
      </c>
    </row>
    <row r="548" spans="1:8" ht="38.25" outlineLevel="2" x14ac:dyDescent="0.25">
      <c r="A548" s="62" t="s">
        <v>844</v>
      </c>
      <c r="B548" s="61" t="s">
        <v>843</v>
      </c>
      <c r="C548" s="61" t="s">
        <v>853</v>
      </c>
      <c r="D548" s="61" t="s">
        <v>842</v>
      </c>
      <c r="E548" s="61" t="s">
        <v>442</v>
      </c>
      <c r="F548" s="60">
        <v>160083.38</v>
      </c>
      <c r="G548" s="60">
        <v>160083.38</v>
      </c>
      <c r="H548" s="60">
        <v>160083.38</v>
      </c>
    </row>
    <row r="549" spans="1:8" ht="38.25" outlineLevel="3" x14ac:dyDescent="0.25">
      <c r="A549" s="62" t="s">
        <v>854</v>
      </c>
      <c r="B549" s="61" t="s">
        <v>843</v>
      </c>
      <c r="C549" s="61" t="s">
        <v>853</v>
      </c>
      <c r="D549" s="61" t="s">
        <v>842</v>
      </c>
      <c r="E549" s="61" t="s">
        <v>851</v>
      </c>
      <c r="F549" s="60">
        <v>110187.38</v>
      </c>
      <c r="G549" s="60">
        <v>110187.38</v>
      </c>
      <c r="H549" s="60">
        <v>110187.38</v>
      </c>
    </row>
    <row r="550" spans="1:8" ht="25.5" outlineLevel="3" x14ac:dyDescent="0.25">
      <c r="A550" s="62" t="s">
        <v>461</v>
      </c>
      <c r="B550" s="61" t="s">
        <v>843</v>
      </c>
      <c r="C550" s="61" t="s">
        <v>853</v>
      </c>
      <c r="D550" s="61" t="s">
        <v>842</v>
      </c>
      <c r="E550" s="61" t="s">
        <v>458</v>
      </c>
      <c r="F550" s="60">
        <v>49896</v>
      </c>
      <c r="G550" s="60">
        <v>49896</v>
      </c>
      <c r="H550" s="60">
        <v>49896</v>
      </c>
    </row>
    <row r="551" spans="1:8" ht="114.75" outlineLevel="2" x14ac:dyDescent="0.25">
      <c r="A551" s="62" t="s">
        <v>856</v>
      </c>
      <c r="B551" s="61" t="s">
        <v>843</v>
      </c>
      <c r="C551" s="61" t="s">
        <v>853</v>
      </c>
      <c r="D551" s="61" t="s">
        <v>855</v>
      </c>
      <c r="E551" s="61" t="s">
        <v>442</v>
      </c>
      <c r="F551" s="60">
        <v>210121.26</v>
      </c>
      <c r="G551" s="60">
        <v>210121.26</v>
      </c>
      <c r="H551" s="60">
        <v>210121.26</v>
      </c>
    </row>
    <row r="552" spans="1:8" ht="25.5" outlineLevel="3" x14ac:dyDescent="0.25">
      <c r="A552" s="62" t="s">
        <v>850</v>
      </c>
      <c r="B552" s="61" t="s">
        <v>843</v>
      </c>
      <c r="C552" s="61" t="s">
        <v>853</v>
      </c>
      <c r="D552" s="61" t="s">
        <v>855</v>
      </c>
      <c r="E552" s="61" t="s">
        <v>849</v>
      </c>
      <c r="F552" s="60">
        <v>161383.46</v>
      </c>
      <c r="G552" s="60">
        <v>161383.46</v>
      </c>
      <c r="H552" s="60">
        <v>161383.46</v>
      </c>
    </row>
    <row r="553" spans="1:8" ht="63.75" outlineLevel="3" x14ac:dyDescent="0.25">
      <c r="A553" s="62" t="s">
        <v>848</v>
      </c>
      <c r="B553" s="61" t="s">
        <v>843</v>
      </c>
      <c r="C553" s="61" t="s">
        <v>853</v>
      </c>
      <c r="D553" s="61" t="s">
        <v>855</v>
      </c>
      <c r="E553" s="61" t="s">
        <v>847</v>
      </c>
      <c r="F553" s="60">
        <v>48737.8</v>
      </c>
      <c r="G553" s="60">
        <v>48737.8</v>
      </c>
      <c r="H553" s="60">
        <v>48737.8</v>
      </c>
    </row>
    <row r="554" spans="1:8" ht="76.5" outlineLevel="2" x14ac:dyDescent="0.25">
      <c r="A554" s="62" t="s">
        <v>571</v>
      </c>
      <c r="B554" s="61" t="s">
        <v>843</v>
      </c>
      <c r="C554" s="61" t="s">
        <v>853</v>
      </c>
      <c r="D554" s="61" t="s">
        <v>852</v>
      </c>
      <c r="E554" s="61" t="s">
        <v>442</v>
      </c>
      <c r="F554" s="60">
        <v>210609.5</v>
      </c>
      <c r="G554" s="60">
        <v>210609.5</v>
      </c>
      <c r="H554" s="60">
        <v>210609.5</v>
      </c>
    </row>
    <row r="555" spans="1:8" ht="38.25" outlineLevel="3" x14ac:dyDescent="0.25">
      <c r="A555" s="62" t="s">
        <v>854</v>
      </c>
      <c r="B555" s="61" t="s">
        <v>843</v>
      </c>
      <c r="C555" s="61" t="s">
        <v>853</v>
      </c>
      <c r="D555" s="61" t="s">
        <v>852</v>
      </c>
      <c r="E555" s="61" t="s">
        <v>851</v>
      </c>
      <c r="F555" s="60">
        <v>210609.5</v>
      </c>
      <c r="G555" s="60">
        <v>210609.5</v>
      </c>
      <c r="H555" s="60">
        <v>210609.5</v>
      </c>
    </row>
    <row r="556" spans="1:8" outlineLevel="1" x14ac:dyDescent="0.25">
      <c r="A556" s="62" t="s">
        <v>545</v>
      </c>
      <c r="B556" s="61" t="s">
        <v>843</v>
      </c>
      <c r="C556" s="61" t="s">
        <v>509</v>
      </c>
      <c r="D556" s="61" t="s">
        <v>450</v>
      </c>
      <c r="E556" s="61" t="s">
        <v>442</v>
      </c>
      <c r="F556" s="60">
        <f>F557+F560</f>
        <v>97120</v>
      </c>
      <c r="G556" s="60">
        <v>97120</v>
      </c>
      <c r="H556" s="60">
        <v>97120</v>
      </c>
    </row>
    <row r="557" spans="1:8" ht="114.75" outlineLevel="2" x14ac:dyDescent="0.25">
      <c r="A557" s="62" t="s">
        <v>553</v>
      </c>
      <c r="B557" s="61" t="s">
        <v>843</v>
      </c>
      <c r="C557" s="61" t="s">
        <v>509</v>
      </c>
      <c r="D557" s="61" t="s">
        <v>549</v>
      </c>
      <c r="E557" s="61" t="s">
        <v>442</v>
      </c>
      <c r="F557" s="60">
        <v>78120</v>
      </c>
      <c r="G557" s="60">
        <v>78120</v>
      </c>
      <c r="H557" s="60">
        <v>78120</v>
      </c>
    </row>
    <row r="558" spans="1:8" ht="25.5" outlineLevel="3" x14ac:dyDescent="0.25">
      <c r="A558" s="62" t="s">
        <v>850</v>
      </c>
      <c r="B558" s="61" t="s">
        <v>843</v>
      </c>
      <c r="C558" s="61" t="s">
        <v>509</v>
      </c>
      <c r="D558" s="61" t="s">
        <v>549</v>
      </c>
      <c r="E558" s="61" t="s">
        <v>849</v>
      </c>
      <c r="F558" s="60">
        <v>60000</v>
      </c>
      <c r="G558" s="60">
        <v>60000</v>
      </c>
      <c r="H558" s="60">
        <v>60000</v>
      </c>
    </row>
    <row r="559" spans="1:8" ht="63.75" outlineLevel="3" x14ac:dyDescent="0.25">
      <c r="A559" s="62" t="s">
        <v>848</v>
      </c>
      <c r="B559" s="61" t="s">
        <v>843</v>
      </c>
      <c r="C559" s="61" t="s">
        <v>509</v>
      </c>
      <c r="D559" s="61" t="s">
        <v>549</v>
      </c>
      <c r="E559" s="61" t="s">
        <v>847</v>
      </c>
      <c r="F559" s="60">
        <v>18120</v>
      </c>
      <c r="G559" s="60">
        <v>18120</v>
      </c>
      <c r="H559" s="60">
        <v>18120</v>
      </c>
    </row>
    <row r="560" spans="1:8" ht="51" outlineLevel="2" x14ac:dyDescent="0.25">
      <c r="A560" s="62" t="s">
        <v>846</v>
      </c>
      <c r="B560" s="61" t="s">
        <v>843</v>
      </c>
      <c r="C560" s="61" t="s">
        <v>509</v>
      </c>
      <c r="D560" s="61" t="s">
        <v>845</v>
      </c>
      <c r="E560" s="61" t="s">
        <v>442</v>
      </c>
      <c r="F560" s="60">
        <v>19000</v>
      </c>
      <c r="G560" s="60">
        <v>19000</v>
      </c>
      <c r="H560" s="60">
        <v>19000</v>
      </c>
    </row>
    <row r="561" spans="1:9" outlineLevel="3" x14ac:dyDescent="0.25">
      <c r="A561" s="62" t="s">
        <v>535</v>
      </c>
      <c r="B561" s="61" t="s">
        <v>843</v>
      </c>
      <c r="C561" s="61" t="s">
        <v>509</v>
      </c>
      <c r="D561" s="61" t="s">
        <v>845</v>
      </c>
      <c r="E561" s="61" t="s">
        <v>533</v>
      </c>
      <c r="F561" s="60">
        <v>19000</v>
      </c>
      <c r="G561" s="60">
        <v>19000</v>
      </c>
      <c r="H561" s="60">
        <v>19000</v>
      </c>
    </row>
    <row r="562" spans="1:9" ht="25.5" outlineLevel="1" x14ac:dyDescent="0.25">
      <c r="A562" s="62" t="s">
        <v>717</v>
      </c>
      <c r="B562" s="61" t="s">
        <v>843</v>
      </c>
      <c r="C562" s="61" t="s">
        <v>715</v>
      </c>
      <c r="D562" s="61" t="s">
        <v>450</v>
      </c>
      <c r="E562" s="61" t="s">
        <v>442</v>
      </c>
      <c r="F562" s="60">
        <f>F563</f>
        <v>43400</v>
      </c>
      <c r="G562" s="60">
        <v>43400</v>
      </c>
      <c r="H562" s="60">
        <v>43400</v>
      </c>
    </row>
    <row r="563" spans="1:9" ht="38.25" outlineLevel="2" x14ac:dyDescent="0.25">
      <c r="A563" s="62" t="s">
        <v>844</v>
      </c>
      <c r="B563" s="61" t="s">
        <v>843</v>
      </c>
      <c r="C563" s="61" t="s">
        <v>715</v>
      </c>
      <c r="D563" s="61" t="s">
        <v>842</v>
      </c>
      <c r="E563" s="61" t="s">
        <v>442</v>
      </c>
      <c r="F563" s="60">
        <v>43400</v>
      </c>
      <c r="G563" s="60">
        <v>43400</v>
      </c>
      <c r="H563" s="60">
        <v>43400</v>
      </c>
    </row>
    <row r="564" spans="1:9" ht="25.5" outlineLevel="3" x14ac:dyDescent="0.25">
      <c r="A564" s="62" t="s">
        <v>461</v>
      </c>
      <c r="B564" s="61" t="s">
        <v>843</v>
      </c>
      <c r="C564" s="61" t="s">
        <v>715</v>
      </c>
      <c r="D564" s="61" t="s">
        <v>842</v>
      </c>
      <c r="E564" s="61" t="s">
        <v>458</v>
      </c>
      <c r="F564" s="60">
        <v>43400</v>
      </c>
      <c r="G564" s="60">
        <v>43400</v>
      </c>
      <c r="H564" s="60">
        <v>43400</v>
      </c>
    </row>
    <row r="565" spans="1:9" ht="63.75" x14ac:dyDescent="0.25">
      <c r="A565" s="65" t="s">
        <v>841</v>
      </c>
      <c r="B565" s="64" t="s">
        <v>551</v>
      </c>
      <c r="C565" s="64" t="s">
        <v>546</v>
      </c>
      <c r="D565" s="64" t="s">
        <v>450</v>
      </c>
      <c r="E565" s="64" t="s">
        <v>442</v>
      </c>
      <c r="F565" s="63">
        <f>F566+F583+F615+F676+F725+F728+F739+F784+F831+F835+F842+F847+F854+F867+F872+F893</f>
        <v>1969338871.9000001</v>
      </c>
      <c r="G565" s="63">
        <v>1970203711.8599999</v>
      </c>
      <c r="H565" s="63">
        <v>1920719990.0699999</v>
      </c>
      <c r="I565" s="66"/>
    </row>
    <row r="566" spans="1:9" outlineLevel="1" x14ac:dyDescent="0.25">
      <c r="A566" s="62" t="s">
        <v>545</v>
      </c>
      <c r="B566" s="61" t="s">
        <v>551</v>
      </c>
      <c r="C566" s="61" t="s">
        <v>509</v>
      </c>
      <c r="D566" s="61" t="s">
        <v>450</v>
      </c>
      <c r="E566" s="61" t="s">
        <v>442</v>
      </c>
      <c r="F566" s="60">
        <f>F567+F569+F571+F577+F580</f>
        <v>23043939.749999996</v>
      </c>
      <c r="G566" s="60">
        <v>23174139.75</v>
      </c>
      <c r="H566" s="60">
        <v>22453905.170000002</v>
      </c>
    </row>
    <row r="567" spans="1:9" ht="51" outlineLevel="2" x14ac:dyDescent="0.25">
      <c r="A567" s="62" t="s">
        <v>594</v>
      </c>
      <c r="B567" s="61" t="s">
        <v>551</v>
      </c>
      <c r="C567" s="61" t="s">
        <v>509</v>
      </c>
      <c r="D567" s="61" t="s">
        <v>593</v>
      </c>
      <c r="E567" s="61" t="s">
        <v>442</v>
      </c>
      <c r="F567" s="60">
        <v>156800</v>
      </c>
      <c r="G567" s="60">
        <v>156800</v>
      </c>
      <c r="H567" s="60">
        <v>114800</v>
      </c>
    </row>
    <row r="568" spans="1:9" ht="25.5" outlineLevel="3" x14ac:dyDescent="0.25">
      <c r="A568" s="62" t="s">
        <v>461</v>
      </c>
      <c r="B568" s="61" t="s">
        <v>551</v>
      </c>
      <c r="C568" s="61" t="s">
        <v>509</v>
      </c>
      <c r="D568" s="61" t="s">
        <v>593</v>
      </c>
      <c r="E568" s="61" t="s">
        <v>458</v>
      </c>
      <c r="F568" s="60">
        <v>156800</v>
      </c>
      <c r="G568" s="60">
        <v>156800</v>
      </c>
      <c r="H568" s="60">
        <v>114800</v>
      </c>
    </row>
    <row r="569" spans="1:9" ht="76.5" outlineLevel="2" x14ac:dyDescent="0.25">
      <c r="A569" s="62" t="s">
        <v>571</v>
      </c>
      <c r="B569" s="61" t="s">
        <v>551</v>
      </c>
      <c r="C569" s="61" t="s">
        <v>509</v>
      </c>
      <c r="D569" s="61" t="s">
        <v>840</v>
      </c>
      <c r="E569" s="61" t="s">
        <v>442</v>
      </c>
      <c r="F569" s="60">
        <v>318518.40000000002</v>
      </c>
      <c r="G569" s="60">
        <v>318518.40000000002</v>
      </c>
      <c r="H569" s="60">
        <v>262836.78999999998</v>
      </c>
    </row>
    <row r="570" spans="1:9" ht="38.25" outlineLevel="3" x14ac:dyDescent="0.25">
      <c r="A570" s="62" t="s">
        <v>839</v>
      </c>
      <c r="B570" s="61" t="s">
        <v>551</v>
      </c>
      <c r="C570" s="61" t="s">
        <v>509</v>
      </c>
      <c r="D570" s="61" t="s">
        <v>840</v>
      </c>
      <c r="E570" s="61" t="s">
        <v>838</v>
      </c>
      <c r="F570" s="60">
        <v>318518.40000000002</v>
      </c>
      <c r="G570" s="60">
        <v>318518.40000000002</v>
      </c>
      <c r="H570" s="60">
        <v>262836.78999999998</v>
      </c>
    </row>
    <row r="571" spans="1:9" ht="89.25" outlineLevel="2" x14ac:dyDescent="0.25">
      <c r="A571" s="62" t="s">
        <v>716</v>
      </c>
      <c r="B571" s="61" t="s">
        <v>551</v>
      </c>
      <c r="C571" s="61" t="s">
        <v>509</v>
      </c>
      <c r="D571" s="61" t="s">
        <v>714</v>
      </c>
      <c r="E571" s="61" t="s">
        <v>442</v>
      </c>
      <c r="F571" s="60">
        <f>F572+F573+F574+F575+F576</f>
        <v>22280741.349999998</v>
      </c>
      <c r="G571" s="60">
        <v>22280741.350000001</v>
      </c>
      <c r="H571" s="60">
        <v>21658188.379999999</v>
      </c>
    </row>
    <row r="572" spans="1:9" outlineLevel="3" x14ac:dyDescent="0.25">
      <c r="A572" s="62" t="s">
        <v>836</v>
      </c>
      <c r="B572" s="61" t="s">
        <v>551</v>
      </c>
      <c r="C572" s="61" t="s">
        <v>509</v>
      </c>
      <c r="D572" s="61" t="s">
        <v>714</v>
      </c>
      <c r="E572" s="61" t="s">
        <v>835</v>
      </c>
      <c r="F572" s="60">
        <v>16684720.52</v>
      </c>
      <c r="G572" s="60">
        <v>16684720.52</v>
      </c>
      <c r="H572" s="60">
        <v>16684720.52</v>
      </c>
    </row>
    <row r="573" spans="1:9" ht="38.25" outlineLevel="3" x14ac:dyDescent="0.25">
      <c r="A573" s="62" t="s">
        <v>839</v>
      </c>
      <c r="B573" s="61" t="s">
        <v>551</v>
      </c>
      <c r="C573" s="61" t="s">
        <v>509</v>
      </c>
      <c r="D573" s="61" t="s">
        <v>714</v>
      </c>
      <c r="E573" s="61" t="s">
        <v>838</v>
      </c>
      <c r="F573" s="60">
        <f>29113-4200</f>
        <v>24913</v>
      </c>
      <c r="G573" s="60">
        <v>29113</v>
      </c>
      <c r="H573" s="60">
        <v>28713</v>
      </c>
    </row>
    <row r="574" spans="1:9" ht="51" outlineLevel="3" x14ac:dyDescent="0.25">
      <c r="A574" s="62" t="s">
        <v>834</v>
      </c>
      <c r="B574" s="61" t="s">
        <v>551</v>
      </c>
      <c r="C574" s="61" t="s">
        <v>509</v>
      </c>
      <c r="D574" s="61" t="s">
        <v>714</v>
      </c>
      <c r="E574" s="61" t="s">
        <v>832</v>
      </c>
      <c r="F574" s="60">
        <v>5079392.99</v>
      </c>
      <c r="G574" s="60">
        <v>5079392.99</v>
      </c>
      <c r="H574" s="60">
        <v>4659466.47</v>
      </c>
    </row>
    <row r="575" spans="1:9" ht="25.5" outlineLevel="3" x14ac:dyDescent="0.25">
      <c r="A575" s="62" t="s">
        <v>461</v>
      </c>
      <c r="B575" s="61" t="s">
        <v>551</v>
      </c>
      <c r="C575" s="61" t="s">
        <v>509</v>
      </c>
      <c r="D575" s="61" t="s">
        <v>714</v>
      </c>
      <c r="E575" s="61" t="s">
        <v>458</v>
      </c>
      <c r="F575" s="60">
        <f>154816.53+4200</f>
        <v>159016.53</v>
      </c>
      <c r="G575" s="60">
        <v>154816.53</v>
      </c>
      <c r="H575" s="60">
        <v>154696.53</v>
      </c>
    </row>
    <row r="576" spans="1:9" ht="38.25" outlineLevel="3" x14ac:dyDescent="0.25">
      <c r="A576" s="62" t="s">
        <v>455</v>
      </c>
      <c r="B576" s="61" t="s">
        <v>551</v>
      </c>
      <c r="C576" s="61" t="s">
        <v>509</v>
      </c>
      <c r="D576" s="61" t="s">
        <v>714</v>
      </c>
      <c r="E576" s="61" t="s">
        <v>452</v>
      </c>
      <c r="F576" s="60">
        <v>332698.31</v>
      </c>
      <c r="G576" s="60">
        <v>332698.31</v>
      </c>
      <c r="H576" s="60">
        <v>130591.86</v>
      </c>
    </row>
    <row r="577" spans="1:8" ht="15.75" customHeight="1" outlineLevel="2" x14ac:dyDescent="0.25">
      <c r="A577" s="62" t="s">
        <v>553</v>
      </c>
      <c r="B577" s="61" t="s">
        <v>551</v>
      </c>
      <c r="C577" s="61" t="s">
        <v>509</v>
      </c>
      <c r="D577" s="61" t="s">
        <v>549</v>
      </c>
      <c r="E577" s="61" t="s">
        <v>442</v>
      </c>
      <c r="F577" s="60">
        <v>287880</v>
      </c>
      <c r="G577" s="60">
        <v>287880</v>
      </c>
      <c r="H577" s="60">
        <v>287880</v>
      </c>
    </row>
    <row r="578" spans="1:8" outlineLevel="3" x14ac:dyDescent="0.25">
      <c r="A578" s="62" t="s">
        <v>836</v>
      </c>
      <c r="B578" s="61" t="s">
        <v>551</v>
      </c>
      <c r="C578" s="61" t="s">
        <v>509</v>
      </c>
      <c r="D578" s="61" t="s">
        <v>549</v>
      </c>
      <c r="E578" s="61" t="s">
        <v>835</v>
      </c>
      <c r="F578" s="60">
        <v>221106</v>
      </c>
      <c r="G578" s="60">
        <v>221106</v>
      </c>
      <c r="H578" s="60">
        <v>221106</v>
      </c>
    </row>
    <row r="579" spans="1:8" ht="51" outlineLevel="3" x14ac:dyDescent="0.25">
      <c r="A579" s="62" t="s">
        <v>834</v>
      </c>
      <c r="B579" s="61" t="s">
        <v>551</v>
      </c>
      <c r="C579" s="61" t="s">
        <v>509</v>
      </c>
      <c r="D579" s="61" t="s">
        <v>549</v>
      </c>
      <c r="E579" s="61" t="s">
        <v>832</v>
      </c>
      <c r="F579" s="60">
        <v>66774</v>
      </c>
      <c r="G579" s="60">
        <v>66774</v>
      </c>
      <c r="H579" s="60">
        <v>66774</v>
      </c>
    </row>
    <row r="580" spans="1:8" ht="89.25" outlineLevel="2" x14ac:dyDescent="0.25">
      <c r="A580" s="62" t="s">
        <v>837</v>
      </c>
      <c r="B580" s="61" t="s">
        <v>551</v>
      </c>
      <c r="C580" s="61" t="s">
        <v>509</v>
      </c>
      <c r="D580" s="61" t="s">
        <v>833</v>
      </c>
      <c r="E580" s="61" t="s">
        <v>442</v>
      </c>
      <c r="F580" s="60">
        <f>F581+F582</f>
        <v>0</v>
      </c>
      <c r="G580" s="60">
        <v>130200</v>
      </c>
      <c r="H580" s="60">
        <v>130200</v>
      </c>
    </row>
    <row r="581" spans="1:8" outlineLevel="3" x14ac:dyDescent="0.25">
      <c r="A581" s="62" t="s">
        <v>836</v>
      </c>
      <c r="B581" s="61" t="s">
        <v>551</v>
      </c>
      <c r="C581" s="61" t="s">
        <v>509</v>
      </c>
      <c r="D581" s="61" t="s">
        <v>833</v>
      </c>
      <c r="E581" s="61" t="s">
        <v>835</v>
      </c>
      <c r="F581" s="60">
        <f>100000-100000</f>
        <v>0</v>
      </c>
      <c r="G581" s="60">
        <v>100000</v>
      </c>
      <c r="H581" s="60">
        <v>100000</v>
      </c>
    </row>
    <row r="582" spans="1:8" ht="51" outlineLevel="3" x14ac:dyDescent="0.25">
      <c r="A582" s="62" t="s">
        <v>834</v>
      </c>
      <c r="B582" s="61" t="s">
        <v>551</v>
      </c>
      <c r="C582" s="61" t="s">
        <v>509</v>
      </c>
      <c r="D582" s="61" t="s">
        <v>833</v>
      </c>
      <c r="E582" s="61" t="s">
        <v>832</v>
      </c>
      <c r="F582" s="60">
        <f>30200-30200</f>
        <v>0</v>
      </c>
      <c r="G582" s="60">
        <v>30200</v>
      </c>
      <c r="H582" s="60">
        <v>30200</v>
      </c>
    </row>
    <row r="583" spans="1:8" outlineLevel="1" x14ac:dyDescent="0.25">
      <c r="A583" s="62" t="s">
        <v>831</v>
      </c>
      <c r="B583" s="61" t="s">
        <v>551</v>
      </c>
      <c r="C583" s="61" t="s">
        <v>813</v>
      </c>
      <c r="D583" s="61" t="s">
        <v>450</v>
      </c>
      <c r="E583" s="61" t="s">
        <v>442</v>
      </c>
      <c r="F583" s="60">
        <f>F584+F586+F588+F594+F597+F599+F601+F604+F607+F610+F613</f>
        <v>564302219.62</v>
      </c>
      <c r="G583" s="60">
        <v>564564441.34000003</v>
      </c>
      <c r="H583" s="60">
        <v>542118240.53999996</v>
      </c>
    </row>
    <row r="584" spans="1:8" ht="76.5" outlineLevel="2" x14ac:dyDescent="0.25">
      <c r="A584" s="62" t="s">
        <v>830</v>
      </c>
      <c r="B584" s="61" t="s">
        <v>551</v>
      </c>
      <c r="C584" s="61" t="s">
        <v>813</v>
      </c>
      <c r="D584" s="61" t="s">
        <v>829</v>
      </c>
      <c r="E584" s="61" t="s">
        <v>442</v>
      </c>
      <c r="F584" s="60">
        <v>4872285.33</v>
      </c>
      <c r="G584" s="60">
        <v>4872285.33</v>
      </c>
      <c r="H584" s="60">
        <v>4872285.33</v>
      </c>
    </row>
    <row r="585" spans="1:8" ht="25.5" outlineLevel="3" x14ac:dyDescent="0.25">
      <c r="A585" s="62" t="s">
        <v>614</v>
      </c>
      <c r="B585" s="61" t="s">
        <v>551</v>
      </c>
      <c r="C585" s="61" t="s">
        <v>813</v>
      </c>
      <c r="D585" s="61" t="s">
        <v>829</v>
      </c>
      <c r="E585" s="61" t="s">
        <v>613</v>
      </c>
      <c r="F585" s="60">
        <v>4872285.33</v>
      </c>
      <c r="G585" s="60">
        <v>4872285.33</v>
      </c>
      <c r="H585" s="60">
        <v>4872285.33</v>
      </c>
    </row>
    <row r="586" spans="1:8" ht="63.75" outlineLevel="2" x14ac:dyDescent="0.25">
      <c r="A586" s="62" t="s">
        <v>804</v>
      </c>
      <c r="B586" s="61" t="s">
        <v>551</v>
      </c>
      <c r="C586" s="61" t="s">
        <v>813</v>
      </c>
      <c r="D586" s="61" t="s">
        <v>803</v>
      </c>
      <c r="E586" s="61" t="s">
        <v>442</v>
      </c>
      <c r="F586" s="60">
        <v>54000</v>
      </c>
      <c r="G586" s="60">
        <v>54000</v>
      </c>
      <c r="H586" s="60">
        <v>54000</v>
      </c>
    </row>
    <row r="587" spans="1:8" ht="25.5" outlineLevel="3" x14ac:dyDescent="0.25">
      <c r="A587" s="62" t="s">
        <v>552</v>
      </c>
      <c r="B587" s="61" t="s">
        <v>551</v>
      </c>
      <c r="C587" s="61" t="s">
        <v>813</v>
      </c>
      <c r="D587" s="61" t="s">
        <v>803</v>
      </c>
      <c r="E587" s="61" t="s">
        <v>548</v>
      </c>
      <c r="F587" s="60">
        <v>54000</v>
      </c>
      <c r="G587" s="60">
        <v>54000</v>
      </c>
      <c r="H587" s="60">
        <v>54000</v>
      </c>
    </row>
    <row r="588" spans="1:8" ht="51" outlineLevel="2" x14ac:dyDescent="0.25">
      <c r="A588" s="62" t="s">
        <v>828</v>
      </c>
      <c r="B588" s="61" t="s">
        <v>551</v>
      </c>
      <c r="C588" s="61" t="s">
        <v>813</v>
      </c>
      <c r="D588" s="61" t="s">
        <v>827</v>
      </c>
      <c r="E588" s="61" t="s">
        <v>442</v>
      </c>
      <c r="F588" s="60">
        <v>155620.99</v>
      </c>
      <c r="G588" s="60">
        <v>155620.99</v>
      </c>
      <c r="H588" s="60">
        <v>155620.99</v>
      </c>
    </row>
    <row r="589" spans="1:8" ht="25.5" outlineLevel="3" x14ac:dyDescent="0.25">
      <c r="A589" s="62" t="s">
        <v>614</v>
      </c>
      <c r="B589" s="61" t="s">
        <v>551</v>
      </c>
      <c r="C589" s="61" t="s">
        <v>813</v>
      </c>
      <c r="D589" s="61" t="s">
        <v>827</v>
      </c>
      <c r="E589" s="61" t="s">
        <v>613</v>
      </c>
      <c r="F589" s="60">
        <v>138425.99</v>
      </c>
      <c r="G589" s="60">
        <v>138425.99</v>
      </c>
      <c r="H589" s="60">
        <v>138425.99</v>
      </c>
    </row>
    <row r="590" spans="1:8" ht="25.5" outlineLevel="3" x14ac:dyDescent="0.25">
      <c r="A590" s="62" t="s">
        <v>552</v>
      </c>
      <c r="B590" s="61" t="s">
        <v>551</v>
      </c>
      <c r="C590" s="61" t="s">
        <v>813</v>
      </c>
      <c r="D590" s="61" t="s">
        <v>827</v>
      </c>
      <c r="E590" s="61" t="s">
        <v>548</v>
      </c>
      <c r="F590" s="60">
        <v>17195</v>
      </c>
      <c r="G590" s="60">
        <v>17195</v>
      </c>
      <c r="H590" s="60">
        <v>17195</v>
      </c>
    </row>
    <row r="591" spans="1:8" ht="38.25" outlineLevel="2" x14ac:dyDescent="0.25">
      <c r="A591" s="62" t="s">
        <v>826</v>
      </c>
      <c r="B591" s="61" t="s">
        <v>551</v>
      </c>
      <c r="C591" s="61" t="s">
        <v>813</v>
      </c>
      <c r="D591" s="61" t="s">
        <v>825</v>
      </c>
      <c r="E591" s="61" t="s">
        <v>442</v>
      </c>
      <c r="F591" s="60">
        <v>0</v>
      </c>
      <c r="G591" s="60">
        <v>0</v>
      </c>
      <c r="H591" s="60">
        <v>0</v>
      </c>
    </row>
    <row r="592" spans="1:8" ht="25.5" outlineLevel="3" x14ac:dyDescent="0.25">
      <c r="A592" s="62" t="s">
        <v>614</v>
      </c>
      <c r="B592" s="61" t="s">
        <v>551</v>
      </c>
      <c r="C592" s="61" t="s">
        <v>813</v>
      </c>
      <c r="D592" s="61" t="s">
        <v>825</v>
      </c>
      <c r="E592" s="61" t="s">
        <v>613</v>
      </c>
      <c r="F592" s="60">
        <v>0</v>
      </c>
      <c r="G592" s="60">
        <v>0</v>
      </c>
      <c r="H592" s="60">
        <v>0</v>
      </c>
    </row>
    <row r="593" spans="1:8" ht="25.5" outlineLevel="3" x14ac:dyDescent="0.25">
      <c r="A593" s="62" t="s">
        <v>552</v>
      </c>
      <c r="B593" s="61" t="s">
        <v>551</v>
      </c>
      <c r="C593" s="61" t="s">
        <v>813</v>
      </c>
      <c r="D593" s="61" t="s">
        <v>825</v>
      </c>
      <c r="E593" s="61" t="s">
        <v>548</v>
      </c>
      <c r="F593" s="60">
        <v>0</v>
      </c>
      <c r="G593" s="60">
        <v>0</v>
      </c>
      <c r="H593" s="60">
        <v>0</v>
      </c>
    </row>
    <row r="594" spans="1:8" ht="63.75" outlineLevel="2" x14ac:dyDescent="0.25">
      <c r="A594" s="62" t="s">
        <v>824</v>
      </c>
      <c r="B594" s="61" t="s">
        <v>551</v>
      </c>
      <c r="C594" s="61" t="s">
        <v>813</v>
      </c>
      <c r="D594" s="61" t="s">
        <v>823</v>
      </c>
      <c r="E594" s="61" t="s">
        <v>442</v>
      </c>
      <c r="F594" s="60">
        <v>4969595.2699999996</v>
      </c>
      <c r="G594" s="60">
        <v>4969595.2699999996</v>
      </c>
      <c r="H594" s="60">
        <v>4952928.5999999996</v>
      </c>
    </row>
    <row r="595" spans="1:8" ht="25.5" outlineLevel="3" x14ac:dyDescent="0.25">
      <c r="A595" s="62" t="s">
        <v>614</v>
      </c>
      <c r="B595" s="61" t="s">
        <v>551</v>
      </c>
      <c r="C595" s="61" t="s">
        <v>813</v>
      </c>
      <c r="D595" s="61" t="s">
        <v>823</v>
      </c>
      <c r="E595" s="61" t="s">
        <v>613</v>
      </c>
      <c r="F595" s="60">
        <v>3531595.27</v>
      </c>
      <c r="G595" s="60">
        <v>3531595.27</v>
      </c>
      <c r="H595" s="60">
        <v>3514928.6</v>
      </c>
    </row>
    <row r="596" spans="1:8" ht="25.5" outlineLevel="3" x14ac:dyDescent="0.25">
      <c r="A596" s="62" t="s">
        <v>552</v>
      </c>
      <c r="B596" s="61" t="s">
        <v>551</v>
      </c>
      <c r="C596" s="61" t="s">
        <v>813</v>
      </c>
      <c r="D596" s="61" t="s">
        <v>823</v>
      </c>
      <c r="E596" s="61" t="s">
        <v>548</v>
      </c>
      <c r="F596" s="60">
        <v>1438000</v>
      </c>
      <c r="G596" s="60">
        <v>1438000</v>
      </c>
      <c r="H596" s="60">
        <v>1438000</v>
      </c>
    </row>
    <row r="597" spans="1:8" ht="38.25" outlineLevel="2" x14ac:dyDescent="0.25">
      <c r="A597" s="62" t="s">
        <v>822</v>
      </c>
      <c r="B597" s="61" t="s">
        <v>551</v>
      </c>
      <c r="C597" s="61" t="s">
        <v>813</v>
      </c>
      <c r="D597" s="61" t="s">
        <v>821</v>
      </c>
      <c r="E597" s="61" t="s">
        <v>442</v>
      </c>
      <c r="F597" s="60">
        <v>177000</v>
      </c>
      <c r="G597" s="60">
        <v>177000</v>
      </c>
      <c r="H597" s="60">
        <v>118000</v>
      </c>
    </row>
    <row r="598" spans="1:8" ht="25.5" outlineLevel="3" x14ac:dyDescent="0.25">
      <c r="A598" s="62" t="s">
        <v>614</v>
      </c>
      <c r="B598" s="61" t="s">
        <v>551</v>
      </c>
      <c r="C598" s="61" t="s">
        <v>813</v>
      </c>
      <c r="D598" s="61" t="s">
        <v>821</v>
      </c>
      <c r="E598" s="61" t="s">
        <v>613</v>
      </c>
      <c r="F598" s="60">
        <v>177000</v>
      </c>
      <c r="G598" s="60">
        <v>177000</v>
      </c>
      <c r="H598" s="60">
        <v>118000</v>
      </c>
    </row>
    <row r="599" spans="1:8" ht="38.25" outlineLevel="2" x14ac:dyDescent="0.25">
      <c r="A599" s="62" t="s">
        <v>820</v>
      </c>
      <c r="B599" s="61" t="s">
        <v>551</v>
      </c>
      <c r="C599" s="61" t="s">
        <v>813</v>
      </c>
      <c r="D599" s="61" t="s">
        <v>819</v>
      </c>
      <c r="E599" s="61" t="s">
        <v>442</v>
      </c>
      <c r="F599" s="60">
        <v>305434.96999999997</v>
      </c>
      <c r="G599" s="60">
        <v>305434.96999999997</v>
      </c>
      <c r="H599" s="60">
        <v>305434.96999999997</v>
      </c>
    </row>
    <row r="600" spans="1:8" ht="25.5" outlineLevel="3" x14ac:dyDescent="0.25">
      <c r="A600" s="62" t="s">
        <v>461</v>
      </c>
      <c r="B600" s="61" t="s">
        <v>551</v>
      </c>
      <c r="C600" s="61" t="s">
        <v>813</v>
      </c>
      <c r="D600" s="61" t="s">
        <v>819</v>
      </c>
      <c r="E600" s="61" t="s">
        <v>458</v>
      </c>
      <c r="F600" s="60">
        <v>305434.96999999997</v>
      </c>
      <c r="G600" s="60">
        <v>305434.96999999997</v>
      </c>
      <c r="H600" s="60">
        <v>305434.96999999997</v>
      </c>
    </row>
    <row r="601" spans="1:8" ht="76.5" outlineLevel="2" x14ac:dyDescent="0.25">
      <c r="A601" s="62" t="s">
        <v>571</v>
      </c>
      <c r="B601" s="61" t="s">
        <v>551</v>
      </c>
      <c r="C601" s="61" t="s">
        <v>813</v>
      </c>
      <c r="D601" s="61" t="s">
        <v>818</v>
      </c>
      <c r="E601" s="61" t="s">
        <v>442</v>
      </c>
      <c r="F601" s="60">
        <f>F602+F603</f>
        <v>5879288.4800000004</v>
      </c>
      <c r="G601" s="60">
        <v>5983288.4800000004</v>
      </c>
      <c r="H601" s="60">
        <v>5941821.3499999996</v>
      </c>
    </row>
    <row r="602" spans="1:8" ht="25.5" outlineLevel="3" x14ac:dyDescent="0.25">
      <c r="A602" s="62" t="s">
        <v>614</v>
      </c>
      <c r="B602" s="61" t="s">
        <v>551</v>
      </c>
      <c r="C602" s="61" t="s">
        <v>813</v>
      </c>
      <c r="D602" s="61" t="s">
        <v>818</v>
      </c>
      <c r="E602" s="61" t="s">
        <v>613</v>
      </c>
      <c r="F602" s="60">
        <f>5154682.37-104000</f>
        <v>5050682.37</v>
      </c>
      <c r="G602" s="60">
        <v>5154682.37</v>
      </c>
      <c r="H602" s="60">
        <v>5113215.24</v>
      </c>
    </row>
    <row r="603" spans="1:8" ht="25.5" outlineLevel="3" x14ac:dyDescent="0.25">
      <c r="A603" s="62" t="s">
        <v>552</v>
      </c>
      <c r="B603" s="61" t="s">
        <v>551</v>
      </c>
      <c r="C603" s="61" t="s">
        <v>813</v>
      </c>
      <c r="D603" s="61" t="s">
        <v>818</v>
      </c>
      <c r="E603" s="61" t="s">
        <v>548</v>
      </c>
      <c r="F603" s="60">
        <v>828606.11</v>
      </c>
      <c r="G603" s="60">
        <v>828606.11</v>
      </c>
      <c r="H603" s="60">
        <v>828606.11</v>
      </c>
    </row>
    <row r="604" spans="1:8" ht="38.25" outlineLevel="2" x14ac:dyDescent="0.25">
      <c r="A604" s="62" t="s">
        <v>817</v>
      </c>
      <c r="B604" s="61" t="s">
        <v>551</v>
      </c>
      <c r="C604" s="61" t="s">
        <v>813</v>
      </c>
      <c r="D604" s="61" t="s">
        <v>816</v>
      </c>
      <c r="E604" s="61" t="s">
        <v>442</v>
      </c>
      <c r="F604" s="60">
        <v>197912503.27000001</v>
      </c>
      <c r="G604" s="60">
        <v>197912503.27000001</v>
      </c>
      <c r="H604" s="60">
        <v>175683436.27000001</v>
      </c>
    </row>
    <row r="605" spans="1:8" ht="63.75" outlineLevel="3" x14ac:dyDescent="0.25">
      <c r="A605" s="62" t="s">
        <v>628</v>
      </c>
      <c r="B605" s="61" t="s">
        <v>551</v>
      </c>
      <c r="C605" s="61" t="s">
        <v>813</v>
      </c>
      <c r="D605" s="61" t="s">
        <v>816</v>
      </c>
      <c r="E605" s="61" t="s">
        <v>626</v>
      </c>
      <c r="F605" s="60">
        <v>178945983.5</v>
      </c>
      <c r="G605" s="60">
        <v>178945983.5</v>
      </c>
      <c r="H605" s="60">
        <v>157350359.66999999</v>
      </c>
    </row>
    <row r="606" spans="1:8" ht="63.75" outlineLevel="3" x14ac:dyDescent="0.25">
      <c r="A606" s="62" t="s">
        <v>586</v>
      </c>
      <c r="B606" s="61" t="s">
        <v>551</v>
      </c>
      <c r="C606" s="61" t="s">
        <v>813</v>
      </c>
      <c r="D606" s="61" t="s">
        <v>816</v>
      </c>
      <c r="E606" s="61" t="s">
        <v>583</v>
      </c>
      <c r="F606" s="60">
        <v>18966519.77</v>
      </c>
      <c r="G606" s="60">
        <v>18966519.77</v>
      </c>
      <c r="H606" s="60">
        <v>18333076.600000001</v>
      </c>
    </row>
    <row r="607" spans="1:8" ht="25.5" outlineLevel="2" x14ac:dyDescent="0.25">
      <c r="A607" s="62" t="s">
        <v>815</v>
      </c>
      <c r="B607" s="61" t="s">
        <v>551</v>
      </c>
      <c r="C607" s="61" t="s">
        <v>813</v>
      </c>
      <c r="D607" s="61" t="s">
        <v>814</v>
      </c>
      <c r="E607" s="61" t="s">
        <v>442</v>
      </c>
      <c r="F607" s="60">
        <v>19281175.539999999</v>
      </c>
      <c r="G607" s="60">
        <v>19281175.539999999</v>
      </c>
      <c r="H607" s="60">
        <v>19281175.539999999</v>
      </c>
    </row>
    <row r="608" spans="1:8" ht="25.5" outlineLevel="3" x14ac:dyDescent="0.25">
      <c r="A608" s="62" t="s">
        <v>614</v>
      </c>
      <c r="B608" s="61" t="s">
        <v>551</v>
      </c>
      <c r="C608" s="61" t="s">
        <v>813</v>
      </c>
      <c r="D608" s="61" t="s">
        <v>814</v>
      </c>
      <c r="E608" s="61" t="s">
        <v>613</v>
      </c>
      <c r="F608" s="60">
        <v>16629597.82</v>
      </c>
      <c r="G608" s="60">
        <v>16629597.82</v>
      </c>
      <c r="H608" s="60">
        <v>16629597.82</v>
      </c>
    </row>
    <row r="609" spans="1:8" ht="25.5" outlineLevel="3" x14ac:dyDescent="0.25">
      <c r="A609" s="62" t="s">
        <v>552</v>
      </c>
      <c r="B609" s="61" t="s">
        <v>551</v>
      </c>
      <c r="C609" s="61" t="s">
        <v>813</v>
      </c>
      <c r="D609" s="61" t="s">
        <v>814</v>
      </c>
      <c r="E609" s="61" t="s">
        <v>548</v>
      </c>
      <c r="F609" s="60">
        <v>2651577.7200000002</v>
      </c>
      <c r="G609" s="60">
        <v>2651577.7200000002</v>
      </c>
      <c r="H609" s="60">
        <v>2651577.7200000002</v>
      </c>
    </row>
    <row r="610" spans="1:8" ht="76.5" outlineLevel="2" x14ac:dyDescent="0.25">
      <c r="A610" s="62" t="s">
        <v>786</v>
      </c>
      <c r="B610" s="61" t="s">
        <v>551</v>
      </c>
      <c r="C610" s="61" t="s">
        <v>813</v>
      </c>
      <c r="D610" s="61" t="s">
        <v>796</v>
      </c>
      <c r="E610" s="61" t="s">
        <v>442</v>
      </c>
      <c r="F610" s="60">
        <v>330334300</v>
      </c>
      <c r="G610" s="60">
        <v>330334300</v>
      </c>
      <c r="H610" s="60">
        <v>330234300</v>
      </c>
    </row>
    <row r="611" spans="1:8" ht="63.75" outlineLevel="3" x14ac:dyDescent="0.25">
      <c r="A611" s="62" t="s">
        <v>628</v>
      </c>
      <c r="B611" s="61" t="s">
        <v>551</v>
      </c>
      <c r="C611" s="61" t="s">
        <v>813</v>
      </c>
      <c r="D611" s="61" t="s">
        <v>796</v>
      </c>
      <c r="E611" s="61" t="s">
        <v>626</v>
      </c>
      <c r="F611" s="60">
        <v>293723220</v>
      </c>
      <c r="G611" s="60">
        <v>293723220</v>
      </c>
      <c r="H611" s="60">
        <v>293623220</v>
      </c>
    </row>
    <row r="612" spans="1:8" ht="63.75" outlineLevel="3" x14ac:dyDescent="0.25">
      <c r="A612" s="62" t="s">
        <v>586</v>
      </c>
      <c r="B612" s="61" t="s">
        <v>551</v>
      </c>
      <c r="C612" s="61" t="s">
        <v>813</v>
      </c>
      <c r="D612" s="61" t="s">
        <v>796</v>
      </c>
      <c r="E612" s="61" t="s">
        <v>583</v>
      </c>
      <c r="F612" s="60">
        <v>36611080</v>
      </c>
      <c r="G612" s="60">
        <v>36611080</v>
      </c>
      <c r="H612" s="60">
        <v>36611080</v>
      </c>
    </row>
    <row r="613" spans="1:8" ht="89.25" outlineLevel="2" x14ac:dyDescent="0.25">
      <c r="A613" s="62" t="s">
        <v>567</v>
      </c>
      <c r="B613" s="61" t="s">
        <v>551</v>
      </c>
      <c r="C613" s="61" t="s">
        <v>813</v>
      </c>
      <c r="D613" s="61" t="s">
        <v>812</v>
      </c>
      <c r="E613" s="61" t="s">
        <v>442</v>
      </c>
      <c r="F613" s="60">
        <f>F614</f>
        <v>361015.77</v>
      </c>
      <c r="G613" s="60">
        <v>519237.49</v>
      </c>
      <c r="H613" s="60">
        <v>519237.49</v>
      </c>
    </row>
    <row r="614" spans="1:8" ht="25.5" outlineLevel="3" x14ac:dyDescent="0.25">
      <c r="A614" s="62" t="s">
        <v>614</v>
      </c>
      <c r="B614" s="61" t="s">
        <v>551</v>
      </c>
      <c r="C614" s="61" t="s">
        <v>813</v>
      </c>
      <c r="D614" s="61" t="s">
        <v>812</v>
      </c>
      <c r="E614" s="61" t="s">
        <v>613</v>
      </c>
      <c r="F614" s="60">
        <f>519237.49-158221.72</f>
        <v>361015.77</v>
      </c>
      <c r="G614" s="60">
        <v>519237.49</v>
      </c>
      <c r="H614" s="60">
        <v>519237.49</v>
      </c>
    </row>
    <row r="615" spans="1:8" outlineLevel="1" x14ac:dyDescent="0.25">
      <c r="A615" s="62" t="s">
        <v>811</v>
      </c>
      <c r="B615" s="61" t="s">
        <v>551</v>
      </c>
      <c r="C615" s="61" t="s">
        <v>763</v>
      </c>
      <c r="D615" s="61" t="s">
        <v>450</v>
      </c>
      <c r="E615" s="61" t="s">
        <v>442</v>
      </c>
      <c r="F615" s="60">
        <f>F616+F618+F620+F622+F624+F626+F628+F630+F632+F634+F636+F638+F640+F642+F644+F646+F648+F650+F652+F654+F656+F658+F661+F663+F667+F669+F672+F674</f>
        <v>694796407.67999995</v>
      </c>
      <c r="G615" s="60">
        <v>695201406.25</v>
      </c>
      <c r="H615" s="60">
        <v>686862462.05999994</v>
      </c>
    </row>
    <row r="616" spans="1:8" ht="114.75" outlineLevel="2" x14ac:dyDescent="0.25">
      <c r="A616" s="62" t="s">
        <v>810</v>
      </c>
      <c r="B616" s="61" t="s">
        <v>551</v>
      </c>
      <c r="C616" s="61" t="s">
        <v>763</v>
      </c>
      <c r="D616" s="61" t="s">
        <v>809</v>
      </c>
      <c r="E616" s="61" t="s">
        <v>442</v>
      </c>
      <c r="F616" s="60">
        <v>1024700</v>
      </c>
      <c r="G616" s="60">
        <v>1024700</v>
      </c>
      <c r="H616" s="60">
        <v>1024700</v>
      </c>
    </row>
    <row r="617" spans="1:8" ht="25.5" outlineLevel="3" x14ac:dyDescent="0.25">
      <c r="A617" s="62" t="s">
        <v>552</v>
      </c>
      <c r="B617" s="61" t="s">
        <v>551</v>
      </c>
      <c r="C617" s="61" t="s">
        <v>763</v>
      </c>
      <c r="D617" s="61" t="s">
        <v>809</v>
      </c>
      <c r="E617" s="61" t="s">
        <v>548</v>
      </c>
      <c r="F617" s="60">
        <v>1024700</v>
      </c>
      <c r="G617" s="60">
        <v>1024700</v>
      </c>
      <c r="H617" s="60">
        <v>1024700</v>
      </c>
    </row>
    <row r="618" spans="1:8" ht="114.75" outlineLevel="2" x14ac:dyDescent="0.25">
      <c r="A618" s="62" t="s">
        <v>808</v>
      </c>
      <c r="B618" s="61" t="s">
        <v>551</v>
      </c>
      <c r="C618" s="61" t="s">
        <v>763</v>
      </c>
      <c r="D618" s="61" t="s">
        <v>807</v>
      </c>
      <c r="E618" s="61" t="s">
        <v>442</v>
      </c>
      <c r="F618" s="60">
        <v>1656574</v>
      </c>
      <c r="G618" s="60">
        <v>1656574</v>
      </c>
      <c r="H618" s="60">
        <v>1656574</v>
      </c>
    </row>
    <row r="619" spans="1:8" ht="25.5" outlineLevel="3" x14ac:dyDescent="0.25">
      <c r="A619" s="62" t="s">
        <v>552</v>
      </c>
      <c r="B619" s="61" t="s">
        <v>551</v>
      </c>
      <c r="C619" s="61" t="s">
        <v>763</v>
      </c>
      <c r="D619" s="61" t="s">
        <v>807</v>
      </c>
      <c r="E619" s="61" t="s">
        <v>548</v>
      </c>
      <c r="F619" s="60">
        <v>1656574</v>
      </c>
      <c r="G619" s="60">
        <v>1656574</v>
      </c>
      <c r="H619" s="60">
        <v>1656574</v>
      </c>
    </row>
    <row r="620" spans="1:8" ht="51" outlineLevel="2" x14ac:dyDescent="0.25">
      <c r="A620" s="62" t="s">
        <v>594</v>
      </c>
      <c r="B620" s="61" t="s">
        <v>551</v>
      </c>
      <c r="C620" s="61" t="s">
        <v>763</v>
      </c>
      <c r="D620" s="61" t="s">
        <v>593</v>
      </c>
      <c r="E620" s="61" t="s">
        <v>442</v>
      </c>
      <c r="F620" s="60">
        <v>6246616.7000000002</v>
      </c>
      <c r="G620" s="60">
        <v>6246616.7000000002</v>
      </c>
      <c r="H620" s="60">
        <v>6053493.2599999998</v>
      </c>
    </row>
    <row r="621" spans="1:8" ht="25.5" outlineLevel="3" x14ac:dyDescent="0.25">
      <c r="A621" s="62" t="s">
        <v>614</v>
      </c>
      <c r="B621" s="61" t="s">
        <v>551</v>
      </c>
      <c r="C621" s="61" t="s">
        <v>763</v>
      </c>
      <c r="D621" s="61" t="s">
        <v>593</v>
      </c>
      <c r="E621" s="61" t="s">
        <v>613</v>
      </c>
      <c r="F621" s="60">
        <v>6246616.7000000002</v>
      </c>
      <c r="G621" s="60">
        <v>6246616.7000000002</v>
      </c>
      <c r="H621" s="60">
        <v>6053493.2599999998</v>
      </c>
    </row>
    <row r="622" spans="1:8" ht="63.75" outlineLevel="2" x14ac:dyDescent="0.25">
      <c r="A622" s="62" t="s">
        <v>806</v>
      </c>
      <c r="B622" s="61" t="s">
        <v>551</v>
      </c>
      <c r="C622" s="61" t="s">
        <v>763</v>
      </c>
      <c r="D622" s="61" t="s">
        <v>805</v>
      </c>
      <c r="E622" s="61" t="s">
        <v>442</v>
      </c>
      <c r="F622" s="60">
        <v>9750000</v>
      </c>
      <c r="G622" s="60">
        <v>9750000</v>
      </c>
      <c r="H622" s="60">
        <v>3750000</v>
      </c>
    </row>
    <row r="623" spans="1:8" ht="25.5" outlineLevel="3" x14ac:dyDescent="0.25">
      <c r="A623" s="62" t="s">
        <v>614</v>
      </c>
      <c r="B623" s="61" t="s">
        <v>551</v>
      </c>
      <c r="C623" s="61" t="s">
        <v>763</v>
      </c>
      <c r="D623" s="61" t="s">
        <v>805</v>
      </c>
      <c r="E623" s="61" t="s">
        <v>613</v>
      </c>
      <c r="F623" s="60">
        <v>9750000</v>
      </c>
      <c r="G623" s="60">
        <v>9750000</v>
      </c>
      <c r="H623" s="60">
        <v>3750000</v>
      </c>
    </row>
    <row r="624" spans="1:8" ht="63.75" outlineLevel="2" x14ac:dyDescent="0.25">
      <c r="A624" s="62" t="s">
        <v>804</v>
      </c>
      <c r="B624" s="61" t="s">
        <v>551</v>
      </c>
      <c r="C624" s="61" t="s">
        <v>763</v>
      </c>
      <c r="D624" s="61" t="s">
        <v>803</v>
      </c>
      <c r="E624" s="61" t="s">
        <v>442</v>
      </c>
      <c r="F624" s="60">
        <v>300000</v>
      </c>
      <c r="G624" s="60">
        <v>300000</v>
      </c>
      <c r="H624" s="60">
        <v>300000</v>
      </c>
    </row>
    <row r="625" spans="1:8" ht="25.5" outlineLevel="3" x14ac:dyDescent="0.25">
      <c r="A625" s="62" t="s">
        <v>614</v>
      </c>
      <c r="B625" s="61" t="s">
        <v>551</v>
      </c>
      <c r="C625" s="61" t="s">
        <v>763</v>
      </c>
      <c r="D625" s="61" t="s">
        <v>803</v>
      </c>
      <c r="E625" s="61" t="s">
        <v>613</v>
      </c>
      <c r="F625" s="60">
        <v>300000</v>
      </c>
      <c r="G625" s="60">
        <v>300000</v>
      </c>
      <c r="H625" s="60">
        <v>300000</v>
      </c>
    </row>
    <row r="626" spans="1:8" ht="76.5" outlineLevel="2" x14ac:dyDescent="0.25">
      <c r="A626" s="62" t="s">
        <v>802</v>
      </c>
      <c r="B626" s="61" t="s">
        <v>551</v>
      </c>
      <c r="C626" s="61" t="s">
        <v>763</v>
      </c>
      <c r="D626" s="61" t="s">
        <v>801</v>
      </c>
      <c r="E626" s="61" t="s">
        <v>442</v>
      </c>
      <c r="F626" s="60">
        <v>19953200</v>
      </c>
      <c r="G626" s="60">
        <v>19953200</v>
      </c>
      <c r="H626" s="60">
        <v>19953200</v>
      </c>
    </row>
    <row r="627" spans="1:8" ht="25.5" outlineLevel="3" x14ac:dyDescent="0.25">
      <c r="A627" s="62" t="s">
        <v>614</v>
      </c>
      <c r="B627" s="61" t="s">
        <v>551</v>
      </c>
      <c r="C627" s="61" t="s">
        <v>763</v>
      </c>
      <c r="D627" s="61" t="s">
        <v>801</v>
      </c>
      <c r="E627" s="61" t="s">
        <v>613</v>
      </c>
      <c r="F627" s="60">
        <v>19953200</v>
      </c>
      <c r="G627" s="60">
        <v>19953200</v>
      </c>
      <c r="H627" s="60">
        <v>19953200</v>
      </c>
    </row>
    <row r="628" spans="1:8" ht="51" outlineLevel="2" x14ac:dyDescent="0.25">
      <c r="A628" s="62" t="s">
        <v>800</v>
      </c>
      <c r="B628" s="61" t="s">
        <v>551</v>
      </c>
      <c r="C628" s="61" t="s">
        <v>763</v>
      </c>
      <c r="D628" s="61" t="s">
        <v>799</v>
      </c>
      <c r="E628" s="61" t="s">
        <v>442</v>
      </c>
      <c r="F628" s="60">
        <v>401604</v>
      </c>
      <c r="G628" s="60">
        <v>401604</v>
      </c>
      <c r="H628" s="60">
        <v>365200.9</v>
      </c>
    </row>
    <row r="629" spans="1:8" ht="25.5" outlineLevel="3" x14ac:dyDescent="0.25">
      <c r="A629" s="62" t="s">
        <v>461</v>
      </c>
      <c r="B629" s="61" t="s">
        <v>551</v>
      </c>
      <c r="C629" s="61" t="s">
        <v>763</v>
      </c>
      <c r="D629" s="61" t="s">
        <v>799</v>
      </c>
      <c r="E629" s="61" t="s">
        <v>458</v>
      </c>
      <c r="F629" s="60">
        <v>401604</v>
      </c>
      <c r="G629" s="60">
        <v>401604</v>
      </c>
      <c r="H629" s="60">
        <v>365200.9</v>
      </c>
    </row>
    <row r="630" spans="1:8" ht="51" outlineLevel="2" x14ac:dyDescent="0.25">
      <c r="A630" s="62" t="s">
        <v>798</v>
      </c>
      <c r="B630" s="61" t="s">
        <v>551</v>
      </c>
      <c r="C630" s="61" t="s">
        <v>763</v>
      </c>
      <c r="D630" s="61" t="s">
        <v>797</v>
      </c>
      <c r="E630" s="61" t="s">
        <v>442</v>
      </c>
      <c r="F630" s="60">
        <v>8631167</v>
      </c>
      <c r="G630" s="60">
        <v>8631167</v>
      </c>
      <c r="H630" s="60">
        <v>8631166.9499999993</v>
      </c>
    </row>
    <row r="631" spans="1:8" ht="25.5" outlineLevel="3" x14ac:dyDescent="0.25">
      <c r="A631" s="62" t="s">
        <v>614</v>
      </c>
      <c r="B631" s="61" t="s">
        <v>551</v>
      </c>
      <c r="C631" s="61" t="s">
        <v>763</v>
      </c>
      <c r="D631" s="61" t="s">
        <v>797</v>
      </c>
      <c r="E631" s="61" t="s">
        <v>613</v>
      </c>
      <c r="F631" s="60">
        <v>8631167</v>
      </c>
      <c r="G631" s="60">
        <v>8631167</v>
      </c>
      <c r="H631" s="60">
        <v>8631166.9499999993</v>
      </c>
    </row>
    <row r="632" spans="1:8" ht="76.5" outlineLevel="2" x14ac:dyDescent="0.25">
      <c r="A632" s="62" t="s">
        <v>786</v>
      </c>
      <c r="B632" s="61" t="s">
        <v>551</v>
      </c>
      <c r="C632" s="61" t="s">
        <v>763</v>
      </c>
      <c r="D632" s="61" t="s">
        <v>796</v>
      </c>
      <c r="E632" s="61" t="s">
        <v>442</v>
      </c>
      <c r="F632" s="60">
        <v>0</v>
      </c>
      <c r="G632" s="60">
        <v>0</v>
      </c>
      <c r="H632" s="60">
        <v>0</v>
      </c>
    </row>
    <row r="633" spans="1:8" ht="63.75" outlineLevel="3" x14ac:dyDescent="0.25">
      <c r="A633" s="62" t="s">
        <v>628</v>
      </c>
      <c r="B633" s="61" t="s">
        <v>551</v>
      </c>
      <c r="C633" s="61" t="s">
        <v>763</v>
      </c>
      <c r="D633" s="61" t="s">
        <v>796</v>
      </c>
      <c r="E633" s="61" t="s">
        <v>626</v>
      </c>
      <c r="F633" s="60">
        <v>0</v>
      </c>
      <c r="G633" s="60">
        <v>0</v>
      </c>
      <c r="H633" s="60">
        <v>0</v>
      </c>
    </row>
    <row r="634" spans="1:8" ht="76.5" outlineLevel="2" x14ac:dyDescent="0.25">
      <c r="A634" s="62" t="s">
        <v>571</v>
      </c>
      <c r="B634" s="61" t="s">
        <v>551</v>
      </c>
      <c r="C634" s="61" t="s">
        <v>763</v>
      </c>
      <c r="D634" s="61" t="s">
        <v>795</v>
      </c>
      <c r="E634" s="61" t="s">
        <v>442</v>
      </c>
      <c r="F634" s="60">
        <f>F635</f>
        <v>5362987.6500000004</v>
      </c>
      <c r="G634" s="60">
        <v>5449487.6500000004</v>
      </c>
      <c r="H634" s="60">
        <v>5436986.9000000004</v>
      </c>
    </row>
    <row r="635" spans="1:8" ht="25.5" outlineLevel="3" x14ac:dyDescent="0.25">
      <c r="A635" s="62" t="s">
        <v>614</v>
      </c>
      <c r="B635" s="61" t="s">
        <v>551</v>
      </c>
      <c r="C635" s="61" t="s">
        <v>763</v>
      </c>
      <c r="D635" s="61" t="s">
        <v>795</v>
      </c>
      <c r="E635" s="61" t="s">
        <v>613</v>
      </c>
      <c r="F635" s="60">
        <f>5449487.65-86500</f>
        <v>5362987.6500000004</v>
      </c>
      <c r="G635" s="60">
        <v>5449487.6500000004</v>
      </c>
      <c r="H635" s="60">
        <v>5436986.9000000004</v>
      </c>
    </row>
    <row r="636" spans="1:8" ht="89.25" outlineLevel="2" x14ac:dyDescent="0.25">
      <c r="A636" s="62" t="s">
        <v>794</v>
      </c>
      <c r="B636" s="61" t="s">
        <v>551</v>
      </c>
      <c r="C636" s="61" t="s">
        <v>763</v>
      </c>
      <c r="D636" s="61" t="s">
        <v>793</v>
      </c>
      <c r="E636" s="61" t="s">
        <v>442</v>
      </c>
      <c r="F636" s="60">
        <v>236440.3</v>
      </c>
      <c r="G636" s="60">
        <v>236440.3</v>
      </c>
      <c r="H636" s="60">
        <v>236440.3</v>
      </c>
    </row>
    <row r="637" spans="1:8" ht="25.5" outlineLevel="3" x14ac:dyDescent="0.25">
      <c r="A637" s="62" t="s">
        <v>614</v>
      </c>
      <c r="B637" s="61" t="s">
        <v>551</v>
      </c>
      <c r="C637" s="61" t="s">
        <v>763</v>
      </c>
      <c r="D637" s="61" t="s">
        <v>793</v>
      </c>
      <c r="E637" s="61" t="s">
        <v>613</v>
      </c>
      <c r="F637" s="60">
        <v>236440.3</v>
      </c>
      <c r="G637" s="60">
        <v>236440.3</v>
      </c>
      <c r="H637" s="60">
        <v>236440.3</v>
      </c>
    </row>
    <row r="638" spans="1:8" ht="76.5" outlineLevel="2" x14ac:dyDescent="0.25">
      <c r="A638" s="62" t="s">
        <v>792</v>
      </c>
      <c r="B638" s="61" t="s">
        <v>551</v>
      </c>
      <c r="C638" s="61" t="s">
        <v>763</v>
      </c>
      <c r="D638" s="61" t="s">
        <v>791</v>
      </c>
      <c r="E638" s="61" t="s">
        <v>442</v>
      </c>
      <c r="F638" s="60">
        <v>46812582.909999996</v>
      </c>
      <c r="G638" s="60">
        <v>46812582.909999996</v>
      </c>
      <c r="H638" s="60">
        <v>45447562.359999999</v>
      </c>
    </row>
    <row r="639" spans="1:8" ht="63.75" outlineLevel="3" x14ac:dyDescent="0.25">
      <c r="A639" s="62" t="s">
        <v>628</v>
      </c>
      <c r="B639" s="61" t="s">
        <v>551</v>
      </c>
      <c r="C639" s="61" t="s">
        <v>763</v>
      </c>
      <c r="D639" s="61" t="s">
        <v>791</v>
      </c>
      <c r="E639" s="61" t="s">
        <v>626</v>
      </c>
      <c r="F639" s="60">
        <v>46812582.909999996</v>
      </c>
      <c r="G639" s="60">
        <v>46812582.909999996</v>
      </c>
      <c r="H639" s="60">
        <v>45447562.359999999</v>
      </c>
    </row>
    <row r="640" spans="1:8" ht="127.5" outlineLevel="2" x14ac:dyDescent="0.25">
      <c r="A640" s="62" t="s">
        <v>790</v>
      </c>
      <c r="B640" s="61" t="s">
        <v>551</v>
      </c>
      <c r="C640" s="61" t="s">
        <v>763</v>
      </c>
      <c r="D640" s="61" t="s">
        <v>789</v>
      </c>
      <c r="E640" s="61" t="s">
        <v>442</v>
      </c>
      <c r="F640" s="60">
        <v>800000</v>
      </c>
      <c r="G640" s="60">
        <v>800000</v>
      </c>
      <c r="H640" s="60">
        <v>800000</v>
      </c>
    </row>
    <row r="641" spans="1:8" ht="25.5" outlineLevel="3" x14ac:dyDescent="0.25">
      <c r="A641" s="62" t="s">
        <v>614</v>
      </c>
      <c r="B641" s="61" t="s">
        <v>551</v>
      </c>
      <c r="C641" s="61" t="s">
        <v>763</v>
      </c>
      <c r="D641" s="61" t="s">
        <v>789</v>
      </c>
      <c r="E641" s="61" t="s">
        <v>613</v>
      </c>
      <c r="F641" s="60">
        <v>800000</v>
      </c>
      <c r="G641" s="60">
        <v>800000</v>
      </c>
      <c r="H641" s="60">
        <v>800000</v>
      </c>
    </row>
    <row r="642" spans="1:8" ht="89.25" outlineLevel="2" x14ac:dyDescent="0.25">
      <c r="A642" s="62" t="s">
        <v>788</v>
      </c>
      <c r="B642" s="61" t="s">
        <v>551</v>
      </c>
      <c r="C642" s="61" t="s">
        <v>763</v>
      </c>
      <c r="D642" s="61" t="s">
        <v>787</v>
      </c>
      <c r="E642" s="61" t="s">
        <v>442</v>
      </c>
      <c r="F642" s="60">
        <v>2048100</v>
      </c>
      <c r="G642" s="60">
        <v>2048100</v>
      </c>
      <c r="H642" s="60">
        <v>2048100</v>
      </c>
    </row>
    <row r="643" spans="1:8" ht="63.75" outlineLevel="3" x14ac:dyDescent="0.25">
      <c r="A643" s="62" t="s">
        <v>628</v>
      </c>
      <c r="B643" s="61" t="s">
        <v>551</v>
      </c>
      <c r="C643" s="61" t="s">
        <v>763</v>
      </c>
      <c r="D643" s="61" t="s">
        <v>787</v>
      </c>
      <c r="E643" s="61" t="s">
        <v>626</v>
      </c>
      <c r="F643" s="60">
        <v>2048100</v>
      </c>
      <c r="G643" s="60">
        <v>2048100</v>
      </c>
      <c r="H643" s="60">
        <v>2048100</v>
      </c>
    </row>
    <row r="644" spans="1:8" ht="76.5" outlineLevel="2" x14ac:dyDescent="0.25">
      <c r="A644" s="62" t="s">
        <v>786</v>
      </c>
      <c r="B644" s="61" t="s">
        <v>551</v>
      </c>
      <c r="C644" s="61" t="s">
        <v>763</v>
      </c>
      <c r="D644" s="61" t="s">
        <v>785</v>
      </c>
      <c r="E644" s="61" t="s">
        <v>442</v>
      </c>
      <c r="F644" s="60">
        <v>475555800</v>
      </c>
      <c r="G644" s="60">
        <v>475555800</v>
      </c>
      <c r="H644" s="60">
        <v>475555800</v>
      </c>
    </row>
    <row r="645" spans="1:8" ht="63.75" outlineLevel="3" x14ac:dyDescent="0.25">
      <c r="A645" s="62" t="s">
        <v>628</v>
      </c>
      <c r="B645" s="61" t="s">
        <v>551</v>
      </c>
      <c r="C645" s="61" t="s">
        <v>763</v>
      </c>
      <c r="D645" s="61" t="s">
        <v>785</v>
      </c>
      <c r="E645" s="61" t="s">
        <v>626</v>
      </c>
      <c r="F645" s="60">
        <v>475555800</v>
      </c>
      <c r="G645" s="60">
        <v>475555800</v>
      </c>
      <c r="H645" s="60">
        <v>475555800</v>
      </c>
    </row>
    <row r="646" spans="1:8" ht="165.75" outlineLevel="2" x14ac:dyDescent="0.25">
      <c r="A646" s="62" t="s">
        <v>784</v>
      </c>
      <c r="B646" s="61" t="s">
        <v>551</v>
      </c>
      <c r="C646" s="61" t="s">
        <v>763</v>
      </c>
      <c r="D646" s="61" t="s">
        <v>783</v>
      </c>
      <c r="E646" s="61" t="s">
        <v>442</v>
      </c>
      <c r="F646" s="60">
        <v>995100</v>
      </c>
      <c r="G646" s="60">
        <v>995100</v>
      </c>
      <c r="H646" s="60">
        <v>802825</v>
      </c>
    </row>
    <row r="647" spans="1:8" ht="25.5" outlineLevel="3" x14ac:dyDescent="0.25">
      <c r="A647" s="62" t="s">
        <v>614</v>
      </c>
      <c r="B647" s="61" t="s">
        <v>551</v>
      </c>
      <c r="C647" s="61" t="s">
        <v>763</v>
      </c>
      <c r="D647" s="61" t="s">
        <v>783</v>
      </c>
      <c r="E647" s="61" t="s">
        <v>613</v>
      </c>
      <c r="F647" s="60">
        <v>995100</v>
      </c>
      <c r="G647" s="60">
        <v>995100</v>
      </c>
      <c r="H647" s="60">
        <v>802825</v>
      </c>
    </row>
    <row r="648" spans="1:8" ht="89.25" outlineLevel="2" x14ac:dyDescent="0.25">
      <c r="A648" s="62" t="s">
        <v>567</v>
      </c>
      <c r="B648" s="61" t="s">
        <v>551</v>
      </c>
      <c r="C648" s="61" t="s">
        <v>763</v>
      </c>
      <c r="D648" s="61" t="s">
        <v>782</v>
      </c>
      <c r="E648" s="61" t="s">
        <v>442</v>
      </c>
      <c r="F648" s="60">
        <f>F649</f>
        <v>663411.92999999993</v>
      </c>
      <c r="G648" s="60">
        <v>981910.5</v>
      </c>
      <c r="H648" s="60">
        <v>981910.5</v>
      </c>
    </row>
    <row r="649" spans="1:8" ht="25.5" outlineLevel="3" x14ac:dyDescent="0.25">
      <c r="A649" s="62" t="s">
        <v>614</v>
      </c>
      <c r="B649" s="61" t="s">
        <v>551</v>
      </c>
      <c r="C649" s="61" t="s">
        <v>763</v>
      </c>
      <c r="D649" s="61" t="s">
        <v>782</v>
      </c>
      <c r="E649" s="61" t="s">
        <v>613</v>
      </c>
      <c r="F649" s="60">
        <f>981910.5-318498.57</f>
        <v>663411.92999999993</v>
      </c>
      <c r="G649" s="60">
        <v>981910.5</v>
      </c>
      <c r="H649" s="60">
        <v>981910.5</v>
      </c>
    </row>
    <row r="650" spans="1:8" ht="165.75" outlineLevel="2" x14ac:dyDescent="0.25">
      <c r="A650" s="62" t="s">
        <v>780</v>
      </c>
      <c r="B650" s="61" t="s">
        <v>551</v>
      </c>
      <c r="C650" s="61" t="s">
        <v>763</v>
      </c>
      <c r="D650" s="61" t="s">
        <v>781</v>
      </c>
      <c r="E650" s="61" t="s">
        <v>442</v>
      </c>
      <c r="F650" s="60">
        <v>18200</v>
      </c>
      <c r="G650" s="60">
        <v>18200</v>
      </c>
      <c r="H650" s="60">
        <v>15600</v>
      </c>
    </row>
    <row r="651" spans="1:8" ht="63.75" outlineLevel="3" x14ac:dyDescent="0.25">
      <c r="A651" s="62" t="s">
        <v>628</v>
      </c>
      <c r="B651" s="61" t="s">
        <v>551</v>
      </c>
      <c r="C651" s="61" t="s">
        <v>763</v>
      </c>
      <c r="D651" s="61" t="s">
        <v>781</v>
      </c>
      <c r="E651" s="61" t="s">
        <v>626</v>
      </c>
      <c r="F651" s="60">
        <v>18200</v>
      </c>
      <c r="G651" s="60">
        <v>18200</v>
      </c>
      <c r="H651" s="60">
        <v>15600</v>
      </c>
    </row>
    <row r="652" spans="1:8" ht="165.75" outlineLevel="2" x14ac:dyDescent="0.25">
      <c r="A652" s="62" t="s">
        <v>780</v>
      </c>
      <c r="B652" s="61" t="s">
        <v>551</v>
      </c>
      <c r="C652" s="61" t="s">
        <v>763</v>
      </c>
      <c r="D652" s="61" t="s">
        <v>779</v>
      </c>
      <c r="E652" s="61" t="s">
        <v>442</v>
      </c>
      <c r="F652" s="60">
        <v>401000</v>
      </c>
      <c r="G652" s="60">
        <v>401000</v>
      </c>
      <c r="H652" s="60">
        <v>400995</v>
      </c>
    </row>
    <row r="653" spans="1:8" ht="63.75" outlineLevel="3" x14ac:dyDescent="0.25">
      <c r="A653" s="62" t="s">
        <v>628</v>
      </c>
      <c r="B653" s="61" t="s">
        <v>551</v>
      </c>
      <c r="C653" s="61" t="s">
        <v>763</v>
      </c>
      <c r="D653" s="61" t="s">
        <v>779</v>
      </c>
      <c r="E653" s="61" t="s">
        <v>626</v>
      </c>
      <c r="F653" s="60">
        <v>401000</v>
      </c>
      <c r="G653" s="60">
        <v>401000</v>
      </c>
      <c r="H653" s="60">
        <v>400995</v>
      </c>
    </row>
    <row r="654" spans="1:8" ht="127.5" outlineLevel="2" x14ac:dyDescent="0.25">
      <c r="A654" s="62" t="s">
        <v>778</v>
      </c>
      <c r="B654" s="61" t="s">
        <v>551</v>
      </c>
      <c r="C654" s="61" t="s">
        <v>763</v>
      </c>
      <c r="D654" s="61" t="s">
        <v>777</v>
      </c>
      <c r="E654" s="61" t="s">
        <v>442</v>
      </c>
      <c r="F654" s="60">
        <v>45057000</v>
      </c>
      <c r="G654" s="60">
        <v>45057000</v>
      </c>
      <c r="H654" s="60">
        <v>45057000</v>
      </c>
    </row>
    <row r="655" spans="1:8" ht="63.75" outlineLevel="3" x14ac:dyDescent="0.25">
      <c r="A655" s="62" t="s">
        <v>628</v>
      </c>
      <c r="B655" s="61" t="s">
        <v>551</v>
      </c>
      <c r="C655" s="61" t="s">
        <v>763</v>
      </c>
      <c r="D655" s="61" t="s">
        <v>777</v>
      </c>
      <c r="E655" s="61" t="s">
        <v>626</v>
      </c>
      <c r="F655" s="60">
        <v>45057000</v>
      </c>
      <c r="G655" s="60">
        <v>45057000</v>
      </c>
      <c r="H655" s="60">
        <v>45057000</v>
      </c>
    </row>
    <row r="656" spans="1:8" ht="25.5" outlineLevel="2" x14ac:dyDescent="0.25">
      <c r="A656" s="62" t="s">
        <v>675</v>
      </c>
      <c r="B656" s="61" t="s">
        <v>551</v>
      </c>
      <c r="C656" s="61" t="s">
        <v>763</v>
      </c>
      <c r="D656" s="61" t="s">
        <v>674</v>
      </c>
      <c r="E656" s="61" t="s">
        <v>442</v>
      </c>
      <c r="F656" s="60">
        <v>24973623.190000001</v>
      </c>
      <c r="G656" s="60">
        <v>24973623.190000001</v>
      </c>
      <c r="H656" s="60">
        <v>24469128.890000001</v>
      </c>
    </row>
    <row r="657" spans="1:8" ht="63.75" outlineLevel="3" x14ac:dyDescent="0.25">
      <c r="A657" s="62" t="s">
        <v>628</v>
      </c>
      <c r="B657" s="61" t="s">
        <v>551</v>
      </c>
      <c r="C657" s="61" t="s">
        <v>763</v>
      </c>
      <c r="D657" s="61" t="s">
        <v>674</v>
      </c>
      <c r="E657" s="61" t="s">
        <v>626</v>
      </c>
      <c r="F657" s="60">
        <v>24973623.190000001</v>
      </c>
      <c r="G657" s="60">
        <v>24973623.190000001</v>
      </c>
      <c r="H657" s="60">
        <v>24469128.890000001</v>
      </c>
    </row>
    <row r="658" spans="1:8" ht="76.5" outlineLevel="2" x14ac:dyDescent="0.25">
      <c r="A658" s="62" t="s">
        <v>776</v>
      </c>
      <c r="B658" s="61" t="s">
        <v>551</v>
      </c>
      <c r="C658" s="61" t="s">
        <v>763</v>
      </c>
      <c r="D658" s="61" t="s">
        <v>775</v>
      </c>
      <c r="E658" s="61" t="s">
        <v>442</v>
      </c>
      <c r="F658" s="60">
        <v>6008900</v>
      </c>
      <c r="G658" s="60">
        <v>6008900</v>
      </c>
      <c r="H658" s="60">
        <v>6007118.3600000003</v>
      </c>
    </row>
    <row r="659" spans="1:8" ht="25.5" outlineLevel="3" x14ac:dyDescent="0.25">
      <c r="A659" s="62" t="s">
        <v>614</v>
      </c>
      <c r="B659" s="61" t="s">
        <v>551</v>
      </c>
      <c r="C659" s="61" t="s">
        <v>763</v>
      </c>
      <c r="D659" s="61" t="s">
        <v>775</v>
      </c>
      <c r="E659" s="61" t="s">
        <v>613</v>
      </c>
      <c r="F659" s="60">
        <v>218943.76</v>
      </c>
      <c r="G659" s="60">
        <v>218943.76</v>
      </c>
      <c r="H659" s="60">
        <v>217162.12</v>
      </c>
    </row>
    <row r="660" spans="1:8" ht="25.5" outlineLevel="3" x14ac:dyDescent="0.25">
      <c r="A660" s="62" t="s">
        <v>552</v>
      </c>
      <c r="B660" s="61" t="s">
        <v>551</v>
      </c>
      <c r="C660" s="61" t="s">
        <v>763</v>
      </c>
      <c r="D660" s="61" t="s">
        <v>775</v>
      </c>
      <c r="E660" s="61" t="s">
        <v>548</v>
      </c>
      <c r="F660" s="60">
        <v>5789956.2400000002</v>
      </c>
      <c r="G660" s="60">
        <v>5789956.2400000002</v>
      </c>
      <c r="H660" s="60">
        <v>5789956.2400000002</v>
      </c>
    </row>
    <row r="661" spans="1:8" ht="89.25" outlineLevel="2" x14ac:dyDescent="0.25">
      <c r="A661" s="62" t="s">
        <v>774</v>
      </c>
      <c r="B661" s="61" t="s">
        <v>551</v>
      </c>
      <c r="C661" s="61" t="s">
        <v>763</v>
      </c>
      <c r="D661" s="61" t="s">
        <v>773</v>
      </c>
      <c r="E661" s="61" t="s">
        <v>442</v>
      </c>
      <c r="F661" s="60">
        <v>0</v>
      </c>
      <c r="G661" s="60">
        <v>0</v>
      </c>
      <c r="H661" s="60">
        <v>0</v>
      </c>
    </row>
    <row r="662" spans="1:8" ht="25.5" outlineLevel="3" x14ac:dyDescent="0.25">
      <c r="A662" s="62" t="s">
        <v>552</v>
      </c>
      <c r="B662" s="61" t="s">
        <v>551</v>
      </c>
      <c r="C662" s="61" t="s">
        <v>763</v>
      </c>
      <c r="D662" s="61" t="s">
        <v>773</v>
      </c>
      <c r="E662" s="61" t="s">
        <v>548</v>
      </c>
      <c r="F662" s="60">
        <v>0</v>
      </c>
      <c r="G662" s="60">
        <v>0</v>
      </c>
      <c r="H662" s="60">
        <v>0</v>
      </c>
    </row>
    <row r="663" spans="1:8" ht="51" outlineLevel="2" x14ac:dyDescent="0.25">
      <c r="A663" s="62" t="s">
        <v>772</v>
      </c>
      <c r="B663" s="61" t="s">
        <v>551</v>
      </c>
      <c r="C663" s="61" t="s">
        <v>763</v>
      </c>
      <c r="D663" s="61" t="s">
        <v>771</v>
      </c>
      <c r="E663" s="61" t="s">
        <v>442</v>
      </c>
      <c r="F663" s="60">
        <v>13684100</v>
      </c>
      <c r="G663" s="60">
        <v>13684100</v>
      </c>
      <c r="H663" s="60">
        <v>13653396</v>
      </c>
    </row>
    <row r="664" spans="1:8" ht="25.5" outlineLevel="3" x14ac:dyDescent="0.25">
      <c r="A664" s="62" t="s">
        <v>461</v>
      </c>
      <c r="B664" s="61" t="s">
        <v>551</v>
      </c>
      <c r="C664" s="61" t="s">
        <v>763</v>
      </c>
      <c r="D664" s="61" t="s">
        <v>771</v>
      </c>
      <c r="E664" s="61" t="s">
        <v>458</v>
      </c>
      <c r="F664" s="60">
        <v>0</v>
      </c>
      <c r="G664" s="60">
        <v>0</v>
      </c>
      <c r="H664" s="60">
        <v>0</v>
      </c>
    </row>
    <row r="665" spans="1:8" ht="25.5" outlineLevel="3" x14ac:dyDescent="0.25">
      <c r="A665" s="62" t="s">
        <v>614</v>
      </c>
      <c r="B665" s="61" t="s">
        <v>551</v>
      </c>
      <c r="C665" s="61" t="s">
        <v>763</v>
      </c>
      <c r="D665" s="61" t="s">
        <v>771</v>
      </c>
      <c r="E665" s="61" t="s">
        <v>613</v>
      </c>
      <c r="F665" s="60">
        <v>248258</v>
      </c>
      <c r="G665" s="60">
        <v>248258</v>
      </c>
      <c r="H665" s="60">
        <v>217554</v>
      </c>
    </row>
    <row r="666" spans="1:8" ht="25.5" outlineLevel="3" x14ac:dyDescent="0.25">
      <c r="A666" s="62" t="s">
        <v>552</v>
      </c>
      <c r="B666" s="61" t="s">
        <v>551</v>
      </c>
      <c r="C666" s="61" t="s">
        <v>763</v>
      </c>
      <c r="D666" s="61" t="s">
        <v>771</v>
      </c>
      <c r="E666" s="61" t="s">
        <v>548</v>
      </c>
      <c r="F666" s="60">
        <v>13435842</v>
      </c>
      <c r="G666" s="60">
        <v>13435842</v>
      </c>
      <c r="H666" s="60">
        <v>13435842</v>
      </c>
    </row>
    <row r="667" spans="1:8" ht="63.75" outlineLevel="2" x14ac:dyDescent="0.25">
      <c r="A667" s="62" t="s">
        <v>770</v>
      </c>
      <c r="B667" s="61" t="s">
        <v>551</v>
      </c>
      <c r="C667" s="61" t="s">
        <v>763</v>
      </c>
      <c r="D667" s="61" t="s">
        <v>769</v>
      </c>
      <c r="E667" s="61" t="s">
        <v>442</v>
      </c>
      <c r="F667" s="60">
        <v>20932900</v>
      </c>
      <c r="G667" s="60">
        <v>20932900</v>
      </c>
      <c r="H667" s="60">
        <v>20932900</v>
      </c>
    </row>
    <row r="668" spans="1:8" ht="25.5" outlineLevel="3" x14ac:dyDescent="0.25">
      <c r="A668" s="62" t="s">
        <v>552</v>
      </c>
      <c r="B668" s="61" t="s">
        <v>551</v>
      </c>
      <c r="C668" s="61" t="s">
        <v>763</v>
      </c>
      <c r="D668" s="61" t="s">
        <v>769</v>
      </c>
      <c r="E668" s="61" t="s">
        <v>548</v>
      </c>
      <c r="F668" s="60">
        <v>20932900</v>
      </c>
      <c r="G668" s="60">
        <v>20932900</v>
      </c>
      <c r="H668" s="60">
        <v>20932900</v>
      </c>
    </row>
    <row r="669" spans="1:8" ht="76.5" outlineLevel="2" x14ac:dyDescent="0.25">
      <c r="A669" s="62" t="s">
        <v>768</v>
      </c>
      <c r="B669" s="61" t="s">
        <v>551</v>
      </c>
      <c r="C669" s="61" t="s">
        <v>763</v>
      </c>
      <c r="D669" s="61" t="s">
        <v>767</v>
      </c>
      <c r="E669" s="61" t="s">
        <v>442</v>
      </c>
      <c r="F669" s="60">
        <v>122700</v>
      </c>
      <c r="G669" s="60">
        <v>122700</v>
      </c>
      <c r="H669" s="60">
        <v>122663.64</v>
      </c>
    </row>
    <row r="670" spans="1:8" ht="25.5" outlineLevel="3" x14ac:dyDescent="0.25">
      <c r="A670" s="62" t="s">
        <v>614</v>
      </c>
      <c r="B670" s="61" t="s">
        <v>551</v>
      </c>
      <c r="C670" s="61" t="s">
        <v>763</v>
      </c>
      <c r="D670" s="61" t="s">
        <v>767</v>
      </c>
      <c r="E670" s="61" t="s">
        <v>613</v>
      </c>
      <c r="F670" s="60">
        <v>4468.24</v>
      </c>
      <c r="G670" s="60">
        <v>4468.24</v>
      </c>
      <c r="H670" s="60">
        <v>4431.88</v>
      </c>
    </row>
    <row r="671" spans="1:8" ht="25.5" outlineLevel="3" x14ac:dyDescent="0.25">
      <c r="A671" s="62" t="s">
        <v>552</v>
      </c>
      <c r="B671" s="61" t="s">
        <v>551</v>
      </c>
      <c r="C671" s="61" t="s">
        <v>763</v>
      </c>
      <c r="D671" s="61" t="s">
        <v>767</v>
      </c>
      <c r="E671" s="61" t="s">
        <v>548</v>
      </c>
      <c r="F671" s="60">
        <v>118231.76</v>
      </c>
      <c r="G671" s="60">
        <v>118231.76</v>
      </c>
      <c r="H671" s="60">
        <v>118231.76</v>
      </c>
    </row>
    <row r="672" spans="1:8" ht="89.25" outlineLevel="2" x14ac:dyDescent="0.25">
      <c r="A672" s="62" t="s">
        <v>766</v>
      </c>
      <c r="B672" s="61" t="s">
        <v>551</v>
      </c>
      <c r="C672" s="61" t="s">
        <v>763</v>
      </c>
      <c r="D672" s="61" t="s">
        <v>765</v>
      </c>
      <c r="E672" s="61" t="s">
        <v>442</v>
      </c>
      <c r="F672" s="60">
        <v>0</v>
      </c>
      <c r="G672" s="60">
        <v>0</v>
      </c>
      <c r="H672" s="60">
        <v>0</v>
      </c>
    </row>
    <row r="673" spans="1:8" ht="25.5" outlineLevel="3" x14ac:dyDescent="0.25">
      <c r="A673" s="62" t="s">
        <v>552</v>
      </c>
      <c r="B673" s="61" t="s">
        <v>551</v>
      </c>
      <c r="C673" s="61" t="s">
        <v>763</v>
      </c>
      <c r="D673" s="61" t="s">
        <v>765</v>
      </c>
      <c r="E673" s="61" t="s">
        <v>548</v>
      </c>
      <c r="F673" s="60">
        <v>0</v>
      </c>
      <c r="G673" s="60">
        <v>0</v>
      </c>
      <c r="H673" s="60">
        <v>0</v>
      </c>
    </row>
    <row r="674" spans="1:8" ht="76.5" outlineLevel="2" x14ac:dyDescent="0.25">
      <c r="A674" s="62" t="s">
        <v>764</v>
      </c>
      <c r="B674" s="61" t="s">
        <v>551</v>
      </c>
      <c r="C674" s="61" t="s">
        <v>763</v>
      </c>
      <c r="D674" s="61" t="s">
        <v>762</v>
      </c>
      <c r="E674" s="61" t="s">
        <v>442</v>
      </c>
      <c r="F674" s="60">
        <v>3159700</v>
      </c>
      <c r="G674" s="60">
        <v>3159700</v>
      </c>
      <c r="H674" s="60">
        <v>3159700</v>
      </c>
    </row>
    <row r="675" spans="1:8" ht="63.75" outlineLevel="3" x14ac:dyDescent="0.25">
      <c r="A675" s="62" t="s">
        <v>628</v>
      </c>
      <c r="B675" s="61" t="s">
        <v>551</v>
      </c>
      <c r="C675" s="61" t="s">
        <v>763</v>
      </c>
      <c r="D675" s="61" t="s">
        <v>762</v>
      </c>
      <c r="E675" s="61" t="s">
        <v>626</v>
      </c>
      <c r="F675" s="60">
        <v>3159700</v>
      </c>
      <c r="G675" s="60">
        <v>3159700</v>
      </c>
      <c r="H675" s="60">
        <v>3159700</v>
      </c>
    </row>
    <row r="676" spans="1:8" outlineLevel="1" x14ac:dyDescent="0.25">
      <c r="A676" s="62" t="s">
        <v>761</v>
      </c>
      <c r="B676" s="61" t="s">
        <v>551</v>
      </c>
      <c r="C676" s="61" t="s">
        <v>719</v>
      </c>
      <c r="D676" s="61" t="s">
        <v>450</v>
      </c>
      <c r="E676" s="61" t="s">
        <v>442</v>
      </c>
      <c r="F676" s="60">
        <f>F677+F679+F682+F684+F686+F688+F691+F693+F695+F699+F701+F703+F705+F707+F709+F711+F713+F715+F717+F719+F721+F723</f>
        <v>170305333.29000002</v>
      </c>
      <c r="G676" s="60">
        <v>170305333.28999999</v>
      </c>
      <c r="H676" s="60">
        <v>166786544.90000001</v>
      </c>
    </row>
    <row r="677" spans="1:8" ht="76.5" outlineLevel="2" x14ac:dyDescent="0.25">
      <c r="A677" s="62" t="s">
        <v>760</v>
      </c>
      <c r="B677" s="61" t="s">
        <v>551</v>
      </c>
      <c r="C677" s="61" t="s">
        <v>719</v>
      </c>
      <c r="D677" s="61" t="s">
        <v>759</v>
      </c>
      <c r="E677" s="61" t="s">
        <v>442</v>
      </c>
      <c r="F677" s="60">
        <v>1892053.92</v>
      </c>
      <c r="G677" s="60">
        <v>1892053.92</v>
      </c>
      <c r="H677" s="60">
        <v>1892053.92</v>
      </c>
    </row>
    <row r="678" spans="1:8" ht="38.25" outlineLevel="3" x14ac:dyDescent="0.25">
      <c r="A678" s="62" t="s">
        <v>659</v>
      </c>
      <c r="B678" s="61" t="s">
        <v>551</v>
      </c>
      <c r="C678" s="61" t="s">
        <v>719</v>
      </c>
      <c r="D678" s="61" t="s">
        <v>759</v>
      </c>
      <c r="E678" s="61" t="s">
        <v>657</v>
      </c>
      <c r="F678" s="60">
        <v>1892053.92</v>
      </c>
      <c r="G678" s="60">
        <v>1892053.92</v>
      </c>
      <c r="H678" s="60">
        <v>1892053.92</v>
      </c>
    </row>
    <row r="679" spans="1:8" ht="51" outlineLevel="2" x14ac:dyDescent="0.25">
      <c r="A679" s="62" t="s">
        <v>594</v>
      </c>
      <c r="B679" s="61" t="s">
        <v>551</v>
      </c>
      <c r="C679" s="61" t="s">
        <v>719</v>
      </c>
      <c r="D679" s="61" t="s">
        <v>593</v>
      </c>
      <c r="E679" s="61" t="s">
        <v>442</v>
      </c>
      <c r="F679" s="60">
        <v>1415432</v>
      </c>
      <c r="G679" s="60">
        <v>1415432</v>
      </c>
      <c r="H679" s="60">
        <v>1380366</v>
      </c>
    </row>
    <row r="680" spans="1:8" ht="25.5" outlineLevel="3" x14ac:dyDescent="0.25">
      <c r="A680" s="62" t="s">
        <v>614</v>
      </c>
      <c r="B680" s="61" t="s">
        <v>551</v>
      </c>
      <c r="C680" s="61" t="s">
        <v>719</v>
      </c>
      <c r="D680" s="61" t="s">
        <v>593</v>
      </c>
      <c r="E680" s="61" t="s">
        <v>613</v>
      </c>
      <c r="F680" s="60">
        <v>829632</v>
      </c>
      <c r="G680" s="60">
        <v>829632</v>
      </c>
      <c r="H680" s="60">
        <v>828936</v>
      </c>
    </row>
    <row r="681" spans="1:8" ht="25.5" outlineLevel="3" x14ac:dyDescent="0.25">
      <c r="A681" s="62" t="s">
        <v>552</v>
      </c>
      <c r="B681" s="61" t="s">
        <v>551</v>
      </c>
      <c r="C681" s="61" t="s">
        <v>719</v>
      </c>
      <c r="D681" s="61" t="s">
        <v>593</v>
      </c>
      <c r="E681" s="61" t="s">
        <v>548</v>
      </c>
      <c r="F681" s="60">
        <v>585800</v>
      </c>
      <c r="G681" s="60">
        <v>585800</v>
      </c>
      <c r="H681" s="60">
        <v>551430</v>
      </c>
    </row>
    <row r="682" spans="1:8" ht="38.25" outlineLevel="2" x14ac:dyDescent="0.25">
      <c r="A682" s="62" t="s">
        <v>758</v>
      </c>
      <c r="B682" s="61" t="s">
        <v>551</v>
      </c>
      <c r="C682" s="61" t="s">
        <v>719</v>
      </c>
      <c r="D682" s="61" t="s">
        <v>757</v>
      </c>
      <c r="E682" s="61" t="s">
        <v>442</v>
      </c>
      <c r="F682" s="60">
        <v>752615.73</v>
      </c>
      <c r="G682" s="60">
        <v>752615.73</v>
      </c>
      <c r="H682" s="60">
        <v>752615.73</v>
      </c>
    </row>
    <row r="683" spans="1:8" ht="25.5" outlineLevel="3" x14ac:dyDescent="0.25">
      <c r="A683" s="62" t="s">
        <v>552</v>
      </c>
      <c r="B683" s="61" t="s">
        <v>551</v>
      </c>
      <c r="C683" s="61" t="s">
        <v>719</v>
      </c>
      <c r="D683" s="61" t="s">
        <v>757</v>
      </c>
      <c r="E683" s="61" t="s">
        <v>548</v>
      </c>
      <c r="F683" s="60">
        <v>752615.73</v>
      </c>
      <c r="G683" s="60">
        <v>752615.73</v>
      </c>
      <c r="H683" s="60">
        <v>752615.73</v>
      </c>
    </row>
    <row r="684" spans="1:8" ht="51" outlineLevel="2" x14ac:dyDescent="0.25">
      <c r="A684" s="62" t="s">
        <v>756</v>
      </c>
      <c r="B684" s="61" t="s">
        <v>551</v>
      </c>
      <c r="C684" s="61" t="s">
        <v>719</v>
      </c>
      <c r="D684" s="61" t="s">
        <v>755</v>
      </c>
      <c r="E684" s="61" t="s">
        <v>442</v>
      </c>
      <c r="F684" s="60">
        <v>549642</v>
      </c>
      <c r="G684" s="60">
        <v>549642</v>
      </c>
      <c r="H684" s="60">
        <v>549642</v>
      </c>
    </row>
    <row r="685" spans="1:8" ht="25.5" outlineLevel="3" x14ac:dyDescent="0.25">
      <c r="A685" s="62" t="s">
        <v>552</v>
      </c>
      <c r="B685" s="61" t="s">
        <v>551</v>
      </c>
      <c r="C685" s="61" t="s">
        <v>719</v>
      </c>
      <c r="D685" s="61" t="s">
        <v>755</v>
      </c>
      <c r="E685" s="61" t="s">
        <v>548</v>
      </c>
      <c r="F685" s="60">
        <v>549642</v>
      </c>
      <c r="G685" s="60">
        <v>549642</v>
      </c>
      <c r="H685" s="60">
        <v>549642</v>
      </c>
    </row>
    <row r="686" spans="1:8" ht="76.5" outlineLevel="2" x14ac:dyDescent="0.25">
      <c r="A686" s="62" t="s">
        <v>754</v>
      </c>
      <c r="B686" s="61" t="s">
        <v>551</v>
      </c>
      <c r="C686" s="61" t="s">
        <v>719</v>
      </c>
      <c r="D686" s="61" t="s">
        <v>753</v>
      </c>
      <c r="E686" s="61" t="s">
        <v>442</v>
      </c>
      <c r="F686" s="60">
        <v>184000</v>
      </c>
      <c r="G686" s="60">
        <v>184000</v>
      </c>
      <c r="H686" s="60">
        <v>184000</v>
      </c>
    </row>
    <row r="687" spans="1:8" ht="25.5" outlineLevel="3" x14ac:dyDescent="0.25">
      <c r="A687" s="62" t="s">
        <v>552</v>
      </c>
      <c r="B687" s="61" t="s">
        <v>551</v>
      </c>
      <c r="C687" s="61" t="s">
        <v>719</v>
      </c>
      <c r="D687" s="61" t="s">
        <v>753</v>
      </c>
      <c r="E687" s="61" t="s">
        <v>548</v>
      </c>
      <c r="F687" s="60">
        <v>184000</v>
      </c>
      <c r="G687" s="60">
        <v>184000</v>
      </c>
      <c r="H687" s="60">
        <v>184000</v>
      </c>
    </row>
    <row r="688" spans="1:8" ht="38.25" outlineLevel="2" x14ac:dyDescent="0.25">
      <c r="A688" s="62" t="s">
        <v>752</v>
      </c>
      <c r="B688" s="61" t="s">
        <v>551</v>
      </c>
      <c r="C688" s="61" t="s">
        <v>719</v>
      </c>
      <c r="D688" s="61" t="s">
        <v>751</v>
      </c>
      <c r="E688" s="61" t="s">
        <v>442</v>
      </c>
      <c r="F688" s="60">
        <v>586347.51</v>
      </c>
      <c r="G688" s="60">
        <v>586347.51</v>
      </c>
      <c r="H688" s="60">
        <v>586044.43999999994</v>
      </c>
    </row>
    <row r="689" spans="1:8" ht="25.5" outlineLevel="3" x14ac:dyDescent="0.25">
      <c r="A689" s="62" t="s">
        <v>461</v>
      </c>
      <c r="B689" s="61" t="s">
        <v>551</v>
      </c>
      <c r="C689" s="61" t="s">
        <v>719</v>
      </c>
      <c r="D689" s="61" t="s">
        <v>751</v>
      </c>
      <c r="E689" s="61" t="s">
        <v>458</v>
      </c>
      <c r="F689" s="60">
        <v>105964.37</v>
      </c>
      <c r="G689" s="60">
        <v>105964.37</v>
      </c>
      <c r="H689" s="60">
        <v>105661.3</v>
      </c>
    </row>
    <row r="690" spans="1:8" ht="25.5" outlineLevel="3" x14ac:dyDescent="0.25">
      <c r="A690" s="62" t="s">
        <v>552</v>
      </c>
      <c r="B690" s="61" t="s">
        <v>551</v>
      </c>
      <c r="C690" s="61" t="s">
        <v>719</v>
      </c>
      <c r="D690" s="61" t="s">
        <v>751</v>
      </c>
      <c r="E690" s="61" t="s">
        <v>548</v>
      </c>
      <c r="F690" s="60">
        <v>480383.14</v>
      </c>
      <c r="G690" s="60">
        <v>480383.14</v>
      </c>
      <c r="H690" s="60">
        <v>480383.14</v>
      </c>
    </row>
    <row r="691" spans="1:8" ht="25.5" outlineLevel="2" x14ac:dyDescent="0.25">
      <c r="A691" s="62" t="s">
        <v>750</v>
      </c>
      <c r="B691" s="61" t="s">
        <v>551</v>
      </c>
      <c r="C691" s="61" t="s">
        <v>719</v>
      </c>
      <c r="D691" s="61" t="s">
        <v>749</v>
      </c>
      <c r="E691" s="61" t="s">
        <v>442</v>
      </c>
      <c r="F691" s="60">
        <v>182124.43</v>
      </c>
      <c r="G691" s="60">
        <v>182124.43</v>
      </c>
      <c r="H691" s="60">
        <v>182124.43</v>
      </c>
    </row>
    <row r="692" spans="1:8" ht="25.5" outlineLevel="3" x14ac:dyDescent="0.25">
      <c r="A692" s="62" t="s">
        <v>552</v>
      </c>
      <c r="B692" s="61" t="s">
        <v>551</v>
      </c>
      <c r="C692" s="61" t="s">
        <v>719</v>
      </c>
      <c r="D692" s="61" t="s">
        <v>749</v>
      </c>
      <c r="E692" s="61" t="s">
        <v>548</v>
      </c>
      <c r="F692" s="60">
        <v>182124.43</v>
      </c>
      <c r="G692" s="60">
        <v>182124.43</v>
      </c>
      <c r="H692" s="60">
        <v>182124.43</v>
      </c>
    </row>
    <row r="693" spans="1:8" ht="38.25" outlineLevel="2" x14ac:dyDescent="0.25">
      <c r="A693" s="62" t="s">
        <v>698</v>
      </c>
      <c r="B693" s="61" t="s">
        <v>551</v>
      </c>
      <c r="C693" s="61" t="s">
        <v>719</v>
      </c>
      <c r="D693" s="61" t="s">
        <v>697</v>
      </c>
      <c r="E693" s="61" t="s">
        <v>442</v>
      </c>
      <c r="F693" s="60">
        <v>1037357.8</v>
      </c>
      <c r="G693" s="60">
        <v>1037357.8</v>
      </c>
      <c r="H693" s="60">
        <v>1037357.8</v>
      </c>
    </row>
    <row r="694" spans="1:8" ht="25.5" outlineLevel="3" x14ac:dyDescent="0.25">
      <c r="A694" s="62" t="s">
        <v>552</v>
      </c>
      <c r="B694" s="61" t="s">
        <v>551</v>
      </c>
      <c r="C694" s="61" t="s">
        <v>719</v>
      </c>
      <c r="D694" s="61" t="s">
        <v>697</v>
      </c>
      <c r="E694" s="61" t="s">
        <v>548</v>
      </c>
      <c r="F694" s="60">
        <v>1037357.8</v>
      </c>
      <c r="G694" s="60">
        <v>1037357.8</v>
      </c>
      <c r="H694" s="60">
        <v>1037357.8</v>
      </c>
    </row>
    <row r="695" spans="1:8" ht="63.75" outlineLevel="2" x14ac:dyDescent="0.25">
      <c r="A695" s="62" t="s">
        <v>748</v>
      </c>
      <c r="B695" s="61" t="s">
        <v>551</v>
      </c>
      <c r="C695" s="61" t="s">
        <v>719</v>
      </c>
      <c r="D695" s="61" t="s">
        <v>743</v>
      </c>
      <c r="E695" s="61" t="s">
        <v>442</v>
      </c>
      <c r="F695" s="60">
        <v>4255000</v>
      </c>
      <c r="G695" s="60">
        <v>4255000</v>
      </c>
      <c r="H695" s="60">
        <v>3863247.67</v>
      </c>
    </row>
    <row r="696" spans="1:8" ht="102" outlineLevel="3" x14ac:dyDescent="0.25">
      <c r="A696" s="62" t="s">
        <v>747</v>
      </c>
      <c r="B696" s="61" t="s">
        <v>551</v>
      </c>
      <c r="C696" s="61" t="s">
        <v>719</v>
      </c>
      <c r="D696" s="61" t="s">
        <v>743</v>
      </c>
      <c r="E696" s="61" t="s">
        <v>746</v>
      </c>
      <c r="F696" s="60">
        <v>1792229.93</v>
      </c>
      <c r="G696" s="60">
        <v>1792229.93</v>
      </c>
      <c r="H696" s="60">
        <v>1792229.93</v>
      </c>
    </row>
    <row r="697" spans="1:8" ht="76.5" outlineLevel="3" x14ac:dyDescent="0.25">
      <c r="A697" s="62" t="s">
        <v>744</v>
      </c>
      <c r="B697" s="61" t="s">
        <v>551</v>
      </c>
      <c r="C697" s="61" t="s">
        <v>719</v>
      </c>
      <c r="D697" s="61" t="s">
        <v>743</v>
      </c>
      <c r="E697" s="61" t="s">
        <v>745</v>
      </c>
      <c r="F697" s="60">
        <v>734910.98</v>
      </c>
      <c r="G697" s="60">
        <v>734910.98</v>
      </c>
      <c r="H697" s="60">
        <v>343158.65</v>
      </c>
    </row>
    <row r="698" spans="1:8" ht="76.5" outlineLevel="3" x14ac:dyDescent="0.25">
      <c r="A698" s="62" t="s">
        <v>744</v>
      </c>
      <c r="B698" s="61" t="s">
        <v>551</v>
      </c>
      <c r="C698" s="61" t="s">
        <v>719</v>
      </c>
      <c r="D698" s="61" t="s">
        <v>743</v>
      </c>
      <c r="E698" s="61" t="s">
        <v>742</v>
      </c>
      <c r="F698" s="60">
        <v>1727859.09</v>
      </c>
      <c r="G698" s="60">
        <v>1727859.09</v>
      </c>
      <c r="H698" s="60">
        <v>1727859.09</v>
      </c>
    </row>
    <row r="699" spans="1:8" ht="51" outlineLevel="2" x14ac:dyDescent="0.25">
      <c r="A699" s="62" t="s">
        <v>741</v>
      </c>
      <c r="B699" s="61" t="s">
        <v>551</v>
      </c>
      <c r="C699" s="61" t="s">
        <v>719</v>
      </c>
      <c r="D699" s="61" t="s">
        <v>740</v>
      </c>
      <c r="E699" s="61" t="s">
        <v>442</v>
      </c>
      <c r="F699" s="60">
        <v>250025.94</v>
      </c>
      <c r="G699" s="60">
        <v>250025.94</v>
      </c>
      <c r="H699" s="60">
        <v>250025.94</v>
      </c>
    </row>
    <row r="700" spans="1:8" ht="25.5" outlineLevel="3" x14ac:dyDescent="0.25">
      <c r="A700" s="62" t="s">
        <v>552</v>
      </c>
      <c r="B700" s="61" t="s">
        <v>551</v>
      </c>
      <c r="C700" s="61" t="s">
        <v>719</v>
      </c>
      <c r="D700" s="61" t="s">
        <v>740</v>
      </c>
      <c r="E700" s="61" t="s">
        <v>548</v>
      </c>
      <c r="F700" s="60">
        <v>250025.94</v>
      </c>
      <c r="G700" s="60">
        <v>250025.94</v>
      </c>
      <c r="H700" s="60">
        <v>250025.94</v>
      </c>
    </row>
    <row r="701" spans="1:8" ht="63.75" outlineLevel="2" x14ac:dyDescent="0.25">
      <c r="A701" s="62" t="s">
        <v>739</v>
      </c>
      <c r="B701" s="61" t="s">
        <v>551</v>
      </c>
      <c r="C701" s="61" t="s">
        <v>719</v>
      </c>
      <c r="D701" s="61" t="s">
        <v>738</v>
      </c>
      <c r="E701" s="61" t="s">
        <v>442</v>
      </c>
      <c r="F701" s="60">
        <v>63000</v>
      </c>
      <c r="G701" s="60">
        <v>63000</v>
      </c>
      <c r="H701" s="60">
        <v>63000</v>
      </c>
    </row>
    <row r="702" spans="1:8" ht="25.5" outlineLevel="3" x14ac:dyDescent="0.25">
      <c r="A702" s="62" t="s">
        <v>552</v>
      </c>
      <c r="B702" s="61" t="s">
        <v>551</v>
      </c>
      <c r="C702" s="61" t="s">
        <v>719</v>
      </c>
      <c r="D702" s="61" t="s">
        <v>738</v>
      </c>
      <c r="E702" s="61" t="s">
        <v>548</v>
      </c>
      <c r="F702" s="60">
        <v>63000</v>
      </c>
      <c r="G702" s="60">
        <v>63000</v>
      </c>
      <c r="H702" s="60">
        <v>63000</v>
      </c>
    </row>
    <row r="703" spans="1:8" ht="63.75" outlineLevel="2" x14ac:dyDescent="0.25">
      <c r="A703" s="62" t="s">
        <v>737</v>
      </c>
      <c r="B703" s="61" t="s">
        <v>551</v>
      </c>
      <c r="C703" s="61" t="s">
        <v>719</v>
      </c>
      <c r="D703" s="61" t="s">
        <v>736</v>
      </c>
      <c r="E703" s="61" t="s">
        <v>442</v>
      </c>
      <c r="F703" s="60">
        <v>90623.57</v>
      </c>
      <c r="G703" s="60">
        <v>90623.57</v>
      </c>
      <c r="H703" s="60">
        <v>90623.57</v>
      </c>
    </row>
    <row r="704" spans="1:8" ht="25.5" outlineLevel="3" x14ac:dyDescent="0.25">
      <c r="A704" s="62" t="s">
        <v>552</v>
      </c>
      <c r="B704" s="61" t="s">
        <v>551</v>
      </c>
      <c r="C704" s="61" t="s">
        <v>719</v>
      </c>
      <c r="D704" s="61" t="s">
        <v>736</v>
      </c>
      <c r="E704" s="61" t="s">
        <v>548</v>
      </c>
      <c r="F704" s="60">
        <v>90623.57</v>
      </c>
      <c r="G704" s="60">
        <v>90623.57</v>
      </c>
      <c r="H704" s="60">
        <v>90623.57</v>
      </c>
    </row>
    <row r="705" spans="1:8" ht="38.25" outlineLevel="2" x14ac:dyDescent="0.25">
      <c r="A705" s="62" t="s">
        <v>735</v>
      </c>
      <c r="B705" s="61" t="s">
        <v>551</v>
      </c>
      <c r="C705" s="61" t="s">
        <v>719</v>
      </c>
      <c r="D705" s="61" t="s">
        <v>734</v>
      </c>
      <c r="E705" s="61" t="s">
        <v>442</v>
      </c>
      <c r="F705" s="60">
        <v>50517.33</v>
      </c>
      <c r="G705" s="60">
        <v>50517.33</v>
      </c>
      <c r="H705" s="60">
        <v>50517.33</v>
      </c>
    </row>
    <row r="706" spans="1:8" ht="25.5" outlineLevel="3" x14ac:dyDescent="0.25">
      <c r="A706" s="62" t="s">
        <v>552</v>
      </c>
      <c r="B706" s="61" t="s">
        <v>551</v>
      </c>
      <c r="C706" s="61" t="s">
        <v>719</v>
      </c>
      <c r="D706" s="61" t="s">
        <v>734</v>
      </c>
      <c r="E706" s="61" t="s">
        <v>548</v>
      </c>
      <c r="F706" s="60">
        <v>50517.33</v>
      </c>
      <c r="G706" s="60">
        <v>50517.33</v>
      </c>
      <c r="H706" s="60">
        <v>50517.33</v>
      </c>
    </row>
    <row r="707" spans="1:8" ht="76.5" outlineLevel="2" x14ac:dyDescent="0.25">
      <c r="A707" s="62" t="s">
        <v>571</v>
      </c>
      <c r="B707" s="61" t="s">
        <v>551</v>
      </c>
      <c r="C707" s="61" t="s">
        <v>719</v>
      </c>
      <c r="D707" s="61" t="s">
        <v>733</v>
      </c>
      <c r="E707" s="61" t="s">
        <v>442</v>
      </c>
      <c r="F707" s="60">
        <v>1145000</v>
      </c>
      <c r="G707" s="60">
        <v>1145000</v>
      </c>
      <c r="H707" s="60">
        <v>1072622.52</v>
      </c>
    </row>
    <row r="708" spans="1:8" ht="25.5" outlineLevel="3" x14ac:dyDescent="0.25">
      <c r="A708" s="62" t="s">
        <v>552</v>
      </c>
      <c r="B708" s="61" t="s">
        <v>551</v>
      </c>
      <c r="C708" s="61" t="s">
        <v>719</v>
      </c>
      <c r="D708" s="61" t="s">
        <v>733</v>
      </c>
      <c r="E708" s="61" t="s">
        <v>548</v>
      </c>
      <c r="F708" s="60">
        <v>1145000</v>
      </c>
      <c r="G708" s="60">
        <v>1145000</v>
      </c>
      <c r="H708" s="60">
        <v>1072622.52</v>
      </c>
    </row>
    <row r="709" spans="1:8" ht="38.25" outlineLevel="2" x14ac:dyDescent="0.25">
      <c r="A709" s="62" t="s">
        <v>732</v>
      </c>
      <c r="B709" s="61" t="s">
        <v>551</v>
      </c>
      <c r="C709" s="61" t="s">
        <v>719</v>
      </c>
      <c r="D709" s="61" t="s">
        <v>731</v>
      </c>
      <c r="E709" s="61" t="s">
        <v>442</v>
      </c>
      <c r="F709" s="60">
        <f>F710</f>
        <v>74786787.560000002</v>
      </c>
      <c r="G709" s="60">
        <v>74786787.560000002</v>
      </c>
      <c r="H709" s="60">
        <v>74113748.629999995</v>
      </c>
    </row>
    <row r="710" spans="1:8" ht="102" outlineLevel="3" x14ac:dyDescent="0.25">
      <c r="A710" s="62" t="s">
        <v>564</v>
      </c>
      <c r="B710" s="61" t="s">
        <v>551</v>
      </c>
      <c r="C710" s="61" t="s">
        <v>719</v>
      </c>
      <c r="D710" s="61" t="s">
        <v>731</v>
      </c>
      <c r="E710" s="61" t="s">
        <v>562</v>
      </c>
      <c r="F710" s="60">
        <f>74786787.56+229000-229000</f>
        <v>74786787.560000002</v>
      </c>
      <c r="G710" s="60">
        <v>74786787.560000002</v>
      </c>
      <c r="H710" s="60">
        <v>74113748.629999995</v>
      </c>
    </row>
    <row r="711" spans="1:8" ht="51" outlineLevel="2" x14ac:dyDescent="0.25">
      <c r="A711" s="62" t="s">
        <v>730</v>
      </c>
      <c r="B711" s="61" t="s">
        <v>551</v>
      </c>
      <c r="C711" s="61" t="s">
        <v>719</v>
      </c>
      <c r="D711" s="61" t="s">
        <v>729</v>
      </c>
      <c r="E711" s="61" t="s">
        <v>442</v>
      </c>
      <c r="F711" s="60">
        <v>18374952.870000001</v>
      </c>
      <c r="G711" s="60">
        <v>18374952.870000001</v>
      </c>
      <c r="H711" s="60">
        <v>18236679.91</v>
      </c>
    </row>
    <row r="712" spans="1:8" ht="102" outlineLevel="3" x14ac:dyDescent="0.25">
      <c r="A712" s="62" t="s">
        <v>564</v>
      </c>
      <c r="B712" s="61" t="s">
        <v>551</v>
      </c>
      <c r="C712" s="61" t="s">
        <v>719</v>
      </c>
      <c r="D712" s="61" t="s">
        <v>729</v>
      </c>
      <c r="E712" s="61" t="s">
        <v>562</v>
      </c>
      <c r="F712" s="60">
        <v>18374952.870000001</v>
      </c>
      <c r="G712" s="60">
        <v>18374952.870000001</v>
      </c>
      <c r="H712" s="60">
        <v>18236679.91</v>
      </c>
    </row>
    <row r="713" spans="1:8" ht="89.25" outlineLevel="2" x14ac:dyDescent="0.25">
      <c r="A713" s="62" t="s">
        <v>567</v>
      </c>
      <c r="B713" s="61" t="s">
        <v>551</v>
      </c>
      <c r="C713" s="61" t="s">
        <v>719</v>
      </c>
      <c r="D713" s="61" t="s">
        <v>728</v>
      </c>
      <c r="E713" s="61" t="s">
        <v>442</v>
      </c>
      <c r="F713" s="60">
        <v>385752.81</v>
      </c>
      <c r="G713" s="60">
        <v>385752.81</v>
      </c>
      <c r="H713" s="60">
        <v>193026.71</v>
      </c>
    </row>
    <row r="714" spans="1:8" ht="25.5" outlineLevel="3" x14ac:dyDescent="0.25">
      <c r="A714" s="62" t="s">
        <v>552</v>
      </c>
      <c r="B714" s="61" t="s">
        <v>551</v>
      </c>
      <c r="C714" s="61" t="s">
        <v>719</v>
      </c>
      <c r="D714" s="61" t="s">
        <v>728</v>
      </c>
      <c r="E714" s="61" t="s">
        <v>548</v>
      </c>
      <c r="F714" s="60">
        <v>385752.81</v>
      </c>
      <c r="G714" s="60">
        <v>385752.81</v>
      </c>
      <c r="H714" s="60">
        <v>193026.71</v>
      </c>
    </row>
    <row r="715" spans="1:8" ht="76.5" outlineLevel="2" x14ac:dyDescent="0.25">
      <c r="A715" s="62" t="s">
        <v>571</v>
      </c>
      <c r="B715" s="61" t="s">
        <v>551</v>
      </c>
      <c r="C715" s="61" t="s">
        <v>719</v>
      </c>
      <c r="D715" s="61" t="s">
        <v>727</v>
      </c>
      <c r="E715" s="61" t="s">
        <v>442</v>
      </c>
      <c r="F715" s="60">
        <v>548000</v>
      </c>
      <c r="G715" s="60">
        <v>548000</v>
      </c>
      <c r="H715" s="60">
        <v>541965.82999999996</v>
      </c>
    </row>
    <row r="716" spans="1:8" ht="25.5" outlineLevel="3" x14ac:dyDescent="0.25">
      <c r="A716" s="62" t="s">
        <v>614</v>
      </c>
      <c r="B716" s="61" t="s">
        <v>551</v>
      </c>
      <c r="C716" s="61" t="s">
        <v>719</v>
      </c>
      <c r="D716" s="61" t="s">
        <v>727</v>
      </c>
      <c r="E716" s="61" t="s">
        <v>613</v>
      </c>
      <c r="F716" s="60">
        <v>548000</v>
      </c>
      <c r="G716" s="60">
        <v>548000</v>
      </c>
      <c r="H716" s="60">
        <v>541965.82999999996</v>
      </c>
    </row>
    <row r="717" spans="1:8" ht="38.25" outlineLevel="2" x14ac:dyDescent="0.25">
      <c r="A717" s="62" t="s">
        <v>726</v>
      </c>
      <c r="B717" s="61" t="s">
        <v>551</v>
      </c>
      <c r="C717" s="61" t="s">
        <v>719</v>
      </c>
      <c r="D717" s="61" t="s">
        <v>725</v>
      </c>
      <c r="E717" s="61" t="s">
        <v>442</v>
      </c>
      <c r="F717" s="60">
        <v>63421263.020000003</v>
      </c>
      <c r="G717" s="60">
        <v>63421263.020000003</v>
      </c>
      <c r="H717" s="60">
        <v>61412045.670000002</v>
      </c>
    </row>
    <row r="718" spans="1:8" ht="63.75" outlineLevel="3" x14ac:dyDescent="0.25">
      <c r="A718" s="62" t="s">
        <v>628</v>
      </c>
      <c r="B718" s="61" t="s">
        <v>551</v>
      </c>
      <c r="C718" s="61" t="s">
        <v>719</v>
      </c>
      <c r="D718" s="61" t="s">
        <v>725</v>
      </c>
      <c r="E718" s="61" t="s">
        <v>626</v>
      </c>
      <c r="F718" s="60">
        <v>63421263.020000003</v>
      </c>
      <c r="G718" s="60">
        <v>63421263.020000003</v>
      </c>
      <c r="H718" s="60">
        <v>61412045.670000002</v>
      </c>
    </row>
    <row r="719" spans="1:8" ht="63.75" outlineLevel="2" x14ac:dyDescent="0.25">
      <c r="A719" s="62" t="s">
        <v>724</v>
      </c>
      <c r="B719" s="61" t="s">
        <v>551</v>
      </c>
      <c r="C719" s="61" t="s">
        <v>719</v>
      </c>
      <c r="D719" s="61" t="s">
        <v>723</v>
      </c>
      <c r="E719" s="61" t="s">
        <v>442</v>
      </c>
      <c r="F719" s="60">
        <v>279102</v>
      </c>
      <c r="G719" s="60">
        <v>279102</v>
      </c>
      <c r="H719" s="60">
        <v>279102</v>
      </c>
    </row>
    <row r="720" spans="1:8" ht="25.5" outlineLevel="3" x14ac:dyDescent="0.25">
      <c r="A720" s="62" t="s">
        <v>614</v>
      </c>
      <c r="B720" s="61" t="s">
        <v>551</v>
      </c>
      <c r="C720" s="61" t="s">
        <v>719</v>
      </c>
      <c r="D720" s="61" t="s">
        <v>723</v>
      </c>
      <c r="E720" s="61" t="s">
        <v>613</v>
      </c>
      <c r="F720" s="60">
        <v>279102</v>
      </c>
      <c r="G720" s="60">
        <v>279102</v>
      </c>
      <c r="H720" s="60">
        <v>279102</v>
      </c>
    </row>
    <row r="721" spans="1:8" ht="76.5" outlineLevel="2" x14ac:dyDescent="0.25">
      <c r="A721" s="62" t="s">
        <v>722</v>
      </c>
      <c r="B721" s="61" t="s">
        <v>551</v>
      </c>
      <c r="C721" s="61" t="s">
        <v>719</v>
      </c>
      <c r="D721" s="61" t="s">
        <v>721</v>
      </c>
      <c r="E721" s="61" t="s">
        <v>442</v>
      </c>
      <c r="F721" s="60">
        <v>0</v>
      </c>
      <c r="G721" s="60">
        <v>0</v>
      </c>
      <c r="H721" s="60">
        <v>0</v>
      </c>
    </row>
    <row r="722" spans="1:8" ht="25.5" outlineLevel="3" x14ac:dyDescent="0.25">
      <c r="A722" s="62" t="s">
        <v>614</v>
      </c>
      <c r="B722" s="61" t="s">
        <v>551</v>
      </c>
      <c r="C722" s="61" t="s">
        <v>719</v>
      </c>
      <c r="D722" s="61" t="s">
        <v>721</v>
      </c>
      <c r="E722" s="61" t="s">
        <v>613</v>
      </c>
      <c r="F722" s="60">
        <v>0</v>
      </c>
      <c r="G722" s="60">
        <v>0</v>
      </c>
      <c r="H722" s="60">
        <v>0</v>
      </c>
    </row>
    <row r="723" spans="1:8" ht="51" outlineLevel="2" x14ac:dyDescent="0.25">
      <c r="A723" s="62" t="s">
        <v>720</v>
      </c>
      <c r="B723" s="61" t="s">
        <v>551</v>
      </c>
      <c r="C723" s="61" t="s">
        <v>719</v>
      </c>
      <c r="D723" s="61" t="s">
        <v>718</v>
      </c>
      <c r="E723" s="61" t="s">
        <v>442</v>
      </c>
      <c r="F723" s="60">
        <v>55734.8</v>
      </c>
      <c r="G723" s="60">
        <v>55734.8</v>
      </c>
      <c r="H723" s="60">
        <v>55734.8</v>
      </c>
    </row>
    <row r="724" spans="1:8" ht="25.5" outlineLevel="3" x14ac:dyDescent="0.25">
      <c r="A724" s="62" t="s">
        <v>614</v>
      </c>
      <c r="B724" s="61" t="s">
        <v>551</v>
      </c>
      <c r="C724" s="61" t="s">
        <v>719</v>
      </c>
      <c r="D724" s="61" t="s">
        <v>718</v>
      </c>
      <c r="E724" s="61" t="s">
        <v>613</v>
      </c>
      <c r="F724" s="60">
        <v>55734.8</v>
      </c>
      <c r="G724" s="60">
        <v>55734.8</v>
      </c>
      <c r="H724" s="60">
        <v>55734.8</v>
      </c>
    </row>
    <row r="725" spans="1:8" ht="25.5" outlineLevel="1" x14ac:dyDescent="0.25">
      <c r="A725" s="62" t="s">
        <v>717</v>
      </c>
      <c r="B725" s="61" t="s">
        <v>551</v>
      </c>
      <c r="C725" s="61" t="s">
        <v>715</v>
      </c>
      <c r="D725" s="61" t="s">
        <v>450</v>
      </c>
      <c r="E725" s="61" t="s">
        <v>442</v>
      </c>
      <c r="F725" s="60">
        <f>F726</f>
        <v>18000</v>
      </c>
      <c r="G725" s="60">
        <v>18000</v>
      </c>
      <c r="H725" s="60">
        <v>18000</v>
      </c>
    </row>
    <row r="726" spans="1:8" ht="89.25" outlineLevel="2" x14ac:dyDescent="0.25">
      <c r="A726" s="62" t="s">
        <v>716</v>
      </c>
      <c r="B726" s="61" t="s">
        <v>551</v>
      </c>
      <c r="C726" s="61" t="s">
        <v>715</v>
      </c>
      <c r="D726" s="61" t="s">
        <v>714</v>
      </c>
      <c r="E726" s="61" t="s">
        <v>442</v>
      </c>
      <c r="F726" s="60">
        <v>18000</v>
      </c>
      <c r="G726" s="60">
        <v>18000</v>
      </c>
      <c r="H726" s="60">
        <v>18000</v>
      </c>
    </row>
    <row r="727" spans="1:8" ht="25.5" outlineLevel="3" x14ac:dyDescent="0.25">
      <c r="A727" s="62" t="s">
        <v>461</v>
      </c>
      <c r="B727" s="61" t="s">
        <v>551</v>
      </c>
      <c r="C727" s="61" t="s">
        <v>715</v>
      </c>
      <c r="D727" s="61" t="s">
        <v>714</v>
      </c>
      <c r="E727" s="61" t="s">
        <v>458</v>
      </c>
      <c r="F727" s="60">
        <v>18000</v>
      </c>
      <c r="G727" s="60">
        <v>18000</v>
      </c>
      <c r="H727" s="60">
        <v>18000</v>
      </c>
    </row>
    <row r="728" spans="1:8" outlineLevel="1" x14ac:dyDescent="0.25">
      <c r="A728" s="62" t="s">
        <v>713</v>
      </c>
      <c r="B728" s="61" t="s">
        <v>551</v>
      </c>
      <c r="C728" s="61" t="s">
        <v>703</v>
      </c>
      <c r="D728" s="61" t="s">
        <v>450</v>
      </c>
      <c r="E728" s="61" t="s">
        <v>442</v>
      </c>
      <c r="F728" s="60">
        <f>F729+F731+F733+F735+F737</f>
        <v>4058852.02</v>
      </c>
      <c r="G728" s="60">
        <v>4058852.02</v>
      </c>
      <c r="H728" s="60">
        <v>3989743.63</v>
      </c>
    </row>
    <row r="729" spans="1:8" ht="76.5" outlineLevel="2" x14ac:dyDescent="0.25">
      <c r="A729" s="62" t="s">
        <v>712</v>
      </c>
      <c r="B729" s="61" t="s">
        <v>551</v>
      </c>
      <c r="C729" s="61" t="s">
        <v>703</v>
      </c>
      <c r="D729" s="61" t="s">
        <v>711</v>
      </c>
      <c r="E729" s="61" t="s">
        <v>442</v>
      </c>
      <c r="F729" s="60">
        <v>315577.56</v>
      </c>
      <c r="G729" s="60">
        <v>315577.56</v>
      </c>
      <c r="H729" s="60">
        <v>315577.56</v>
      </c>
    </row>
    <row r="730" spans="1:8" ht="25.5" outlineLevel="3" x14ac:dyDescent="0.25">
      <c r="A730" s="62" t="s">
        <v>552</v>
      </c>
      <c r="B730" s="61" t="s">
        <v>551</v>
      </c>
      <c r="C730" s="61" t="s">
        <v>703</v>
      </c>
      <c r="D730" s="61" t="s">
        <v>711</v>
      </c>
      <c r="E730" s="61" t="s">
        <v>548</v>
      </c>
      <c r="F730" s="60">
        <v>315577.56</v>
      </c>
      <c r="G730" s="60">
        <v>315577.56</v>
      </c>
      <c r="H730" s="60">
        <v>315577.56</v>
      </c>
    </row>
    <row r="731" spans="1:8" ht="76.5" outlineLevel="2" x14ac:dyDescent="0.25">
      <c r="A731" s="62" t="s">
        <v>710</v>
      </c>
      <c r="B731" s="61" t="s">
        <v>551</v>
      </c>
      <c r="C731" s="61" t="s">
        <v>703</v>
      </c>
      <c r="D731" s="61" t="s">
        <v>709</v>
      </c>
      <c r="E731" s="61" t="s">
        <v>442</v>
      </c>
      <c r="F731" s="60">
        <v>210385.04</v>
      </c>
      <c r="G731" s="60">
        <v>210385.04</v>
      </c>
      <c r="H731" s="60">
        <v>210385.04</v>
      </c>
    </row>
    <row r="732" spans="1:8" ht="25.5" outlineLevel="3" x14ac:dyDescent="0.25">
      <c r="A732" s="62" t="s">
        <v>552</v>
      </c>
      <c r="B732" s="61" t="s">
        <v>551</v>
      </c>
      <c r="C732" s="61" t="s">
        <v>703</v>
      </c>
      <c r="D732" s="61" t="s">
        <v>709</v>
      </c>
      <c r="E732" s="61" t="s">
        <v>548</v>
      </c>
      <c r="F732" s="60">
        <v>210385.04</v>
      </c>
      <c r="G732" s="60">
        <v>210385.04</v>
      </c>
      <c r="H732" s="60">
        <v>210385.04</v>
      </c>
    </row>
    <row r="733" spans="1:8" ht="51" outlineLevel="2" x14ac:dyDescent="0.25">
      <c r="A733" s="62" t="s">
        <v>708</v>
      </c>
      <c r="B733" s="61" t="s">
        <v>551</v>
      </c>
      <c r="C733" s="61" t="s">
        <v>703</v>
      </c>
      <c r="D733" s="61" t="s">
        <v>707</v>
      </c>
      <c r="E733" s="61" t="s">
        <v>442</v>
      </c>
      <c r="F733" s="60">
        <v>1866222.75</v>
      </c>
      <c r="G733" s="60">
        <v>1866222.75</v>
      </c>
      <c r="H733" s="60">
        <v>1797114.36</v>
      </c>
    </row>
    <row r="734" spans="1:8" ht="25.5" outlineLevel="3" x14ac:dyDescent="0.25">
      <c r="A734" s="62" t="s">
        <v>552</v>
      </c>
      <c r="B734" s="61" t="s">
        <v>551</v>
      </c>
      <c r="C734" s="61" t="s">
        <v>703</v>
      </c>
      <c r="D734" s="61" t="s">
        <v>707</v>
      </c>
      <c r="E734" s="61" t="s">
        <v>548</v>
      </c>
      <c r="F734" s="60">
        <v>1866222.75</v>
      </c>
      <c r="G734" s="60">
        <v>1866222.75</v>
      </c>
      <c r="H734" s="60">
        <v>1797114.36</v>
      </c>
    </row>
    <row r="735" spans="1:8" ht="114.75" outlineLevel="2" x14ac:dyDescent="0.25">
      <c r="A735" s="62" t="s">
        <v>706</v>
      </c>
      <c r="B735" s="61" t="s">
        <v>551</v>
      </c>
      <c r="C735" s="61" t="s">
        <v>703</v>
      </c>
      <c r="D735" s="61" t="s">
        <v>705</v>
      </c>
      <c r="E735" s="61" t="s">
        <v>442</v>
      </c>
      <c r="F735" s="60">
        <v>1000000</v>
      </c>
      <c r="G735" s="60">
        <v>1000000</v>
      </c>
      <c r="H735" s="60">
        <v>1000000</v>
      </c>
    </row>
    <row r="736" spans="1:8" ht="25.5" outlineLevel="3" x14ac:dyDescent="0.25">
      <c r="A736" s="62" t="s">
        <v>552</v>
      </c>
      <c r="B736" s="61" t="s">
        <v>551</v>
      </c>
      <c r="C736" s="61" t="s">
        <v>703</v>
      </c>
      <c r="D736" s="61" t="s">
        <v>705</v>
      </c>
      <c r="E736" s="61" t="s">
        <v>548</v>
      </c>
      <c r="F736" s="60">
        <v>1000000</v>
      </c>
      <c r="G736" s="60">
        <v>1000000</v>
      </c>
      <c r="H736" s="60">
        <v>1000000</v>
      </c>
    </row>
    <row r="737" spans="1:8" ht="114.75" outlineLevel="2" x14ac:dyDescent="0.25">
      <c r="A737" s="62" t="s">
        <v>704</v>
      </c>
      <c r="B737" s="61" t="s">
        <v>551</v>
      </c>
      <c r="C737" s="61" t="s">
        <v>703</v>
      </c>
      <c r="D737" s="61" t="s">
        <v>702</v>
      </c>
      <c r="E737" s="61" t="s">
        <v>442</v>
      </c>
      <c r="F737" s="60">
        <v>666666.67000000004</v>
      </c>
      <c r="G737" s="60">
        <v>666666.67000000004</v>
      </c>
      <c r="H737" s="60">
        <v>666666.67000000004</v>
      </c>
    </row>
    <row r="738" spans="1:8" ht="25.5" outlineLevel="3" x14ac:dyDescent="0.25">
      <c r="A738" s="62" t="s">
        <v>552</v>
      </c>
      <c r="B738" s="61" t="s">
        <v>551</v>
      </c>
      <c r="C738" s="61" t="s">
        <v>703</v>
      </c>
      <c r="D738" s="61" t="s">
        <v>702</v>
      </c>
      <c r="E738" s="61" t="s">
        <v>548</v>
      </c>
      <c r="F738" s="60">
        <v>666666.67000000004</v>
      </c>
      <c r="G738" s="60">
        <v>666666.67000000004</v>
      </c>
      <c r="H738" s="60">
        <v>666666.67000000004</v>
      </c>
    </row>
    <row r="739" spans="1:8" outlineLevel="1" x14ac:dyDescent="0.25">
      <c r="A739" s="62" t="s">
        <v>701</v>
      </c>
      <c r="B739" s="61" t="s">
        <v>551</v>
      </c>
      <c r="C739" s="61" t="s">
        <v>662</v>
      </c>
      <c r="D739" s="61" t="s">
        <v>450</v>
      </c>
      <c r="E739" s="61" t="s">
        <v>442</v>
      </c>
      <c r="F739" s="60">
        <f>F740+F742+F744+F747+F749+F751+F754+F757+F759+F761+F763+F765+F767+F769+F771+F773+F775+F777+F779+F781</f>
        <v>52200605.159999996</v>
      </c>
      <c r="G739" s="60">
        <v>52200605.159999996</v>
      </c>
      <c r="H739" s="60">
        <v>49688576.049999997</v>
      </c>
    </row>
    <row r="740" spans="1:8" ht="25.5" outlineLevel="2" x14ac:dyDescent="0.25">
      <c r="A740" s="62" t="s">
        <v>700</v>
      </c>
      <c r="B740" s="61" t="s">
        <v>551</v>
      </c>
      <c r="C740" s="61" t="s">
        <v>662</v>
      </c>
      <c r="D740" s="61" t="s">
        <v>699</v>
      </c>
      <c r="E740" s="61" t="s">
        <v>442</v>
      </c>
      <c r="F740" s="60">
        <v>3210404</v>
      </c>
      <c r="G740" s="60">
        <v>3210404</v>
      </c>
      <c r="H740" s="60">
        <v>2139469.0099999998</v>
      </c>
    </row>
    <row r="741" spans="1:8" ht="25.5" outlineLevel="3" x14ac:dyDescent="0.25">
      <c r="A741" s="62" t="s">
        <v>552</v>
      </c>
      <c r="B741" s="61" t="s">
        <v>551</v>
      </c>
      <c r="C741" s="61" t="s">
        <v>662</v>
      </c>
      <c r="D741" s="61" t="s">
        <v>699</v>
      </c>
      <c r="E741" s="61" t="s">
        <v>548</v>
      </c>
      <c r="F741" s="60">
        <v>3210404</v>
      </c>
      <c r="G741" s="60">
        <v>3210404</v>
      </c>
      <c r="H741" s="60">
        <v>2139469.0099999998</v>
      </c>
    </row>
    <row r="742" spans="1:8" ht="38.25" outlineLevel="2" x14ac:dyDescent="0.25">
      <c r="A742" s="62" t="s">
        <v>698</v>
      </c>
      <c r="B742" s="61" t="s">
        <v>551</v>
      </c>
      <c r="C742" s="61" t="s">
        <v>662</v>
      </c>
      <c r="D742" s="61" t="s">
        <v>697</v>
      </c>
      <c r="E742" s="61" t="s">
        <v>442</v>
      </c>
      <c r="F742" s="60">
        <v>120000</v>
      </c>
      <c r="G742" s="60">
        <v>120000</v>
      </c>
      <c r="H742" s="60">
        <v>105750</v>
      </c>
    </row>
    <row r="743" spans="1:8" ht="25.5" outlineLevel="3" x14ac:dyDescent="0.25">
      <c r="A743" s="62" t="s">
        <v>461</v>
      </c>
      <c r="B743" s="61" t="s">
        <v>551</v>
      </c>
      <c r="C743" s="61" t="s">
        <v>662</v>
      </c>
      <c r="D743" s="61" t="s">
        <v>697</v>
      </c>
      <c r="E743" s="61" t="s">
        <v>458</v>
      </c>
      <c r="F743" s="60">
        <v>120000</v>
      </c>
      <c r="G743" s="60">
        <v>120000</v>
      </c>
      <c r="H743" s="60">
        <v>105750</v>
      </c>
    </row>
    <row r="744" spans="1:8" ht="25.5" outlineLevel="2" x14ac:dyDescent="0.25">
      <c r="A744" s="62" t="s">
        <v>696</v>
      </c>
      <c r="B744" s="61" t="s">
        <v>551</v>
      </c>
      <c r="C744" s="61" t="s">
        <v>662</v>
      </c>
      <c r="D744" s="61" t="s">
        <v>694</v>
      </c>
      <c r="E744" s="61" t="s">
        <v>442</v>
      </c>
      <c r="F744" s="60">
        <v>171180.75</v>
      </c>
      <c r="G744" s="60">
        <v>171180.75</v>
      </c>
      <c r="H744" s="60">
        <v>171120.03</v>
      </c>
    </row>
    <row r="745" spans="1:8" ht="25.5" outlineLevel="3" x14ac:dyDescent="0.25">
      <c r="A745" s="62" t="s">
        <v>461</v>
      </c>
      <c r="B745" s="61" t="s">
        <v>551</v>
      </c>
      <c r="C745" s="61" t="s">
        <v>662</v>
      </c>
      <c r="D745" s="61" t="s">
        <v>694</v>
      </c>
      <c r="E745" s="61" t="s">
        <v>458</v>
      </c>
      <c r="F745" s="60">
        <v>22180.75</v>
      </c>
      <c r="G745" s="60">
        <v>22180.75</v>
      </c>
      <c r="H745" s="60">
        <v>22120.03</v>
      </c>
    </row>
    <row r="746" spans="1:8" outlineLevel="3" x14ac:dyDescent="0.25">
      <c r="A746" s="62" t="s">
        <v>695</v>
      </c>
      <c r="B746" s="61" t="s">
        <v>551</v>
      </c>
      <c r="C746" s="61" t="s">
        <v>662</v>
      </c>
      <c r="D746" s="61" t="s">
        <v>694</v>
      </c>
      <c r="E746" s="61" t="s">
        <v>693</v>
      </c>
      <c r="F746" s="60">
        <v>149000</v>
      </c>
      <c r="G746" s="60">
        <v>149000</v>
      </c>
      <c r="H746" s="60">
        <v>149000</v>
      </c>
    </row>
    <row r="747" spans="1:8" ht="25.5" outlineLevel="2" x14ac:dyDescent="0.25">
      <c r="A747" s="62" t="s">
        <v>692</v>
      </c>
      <c r="B747" s="61" t="s">
        <v>551</v>
      </c>
      <c r="C747" s="61" t="s">
        <v>662</v>
      </c>
      <c r="D747" s="61" t="s">
        <v>691</v>
      </c>
      <c r="E747" s="61" t="s">
        <v>442</v>
      </c>
      <c r="F747" s="60">
        <v>270120.32000000001</v>
      </c>
      <c r="G747" s="60">
        <v>270120.32000000001</v>
      </c>
      <c r="H747" s="60">
        <v>270120.31</v>
      </c>
    </row>
    <row r="748" spans="1:8" ht="25.5" outlineLevel="3" x14ac:dyDescent="0.25">
      <c r="A748" s="62" t="s">
        <v>461</v>
      </c>
      <c r="B748" s="61" t="s">
        <v>551</v>
      </c>
      <c r="C748" s="61" t="s">
        <v>662</v>
      </c>
      <c r="D748" s="61" t="s">
        <v>691</v>
      </c>
      <c r="E748" s="61" t="s">
        <v>458</v>
      </c>
      <c r="F748" s="60">
        <v>270120.32000000001</v>
      </c>
      <c r="G748" s="60">
        <v>270120.32000000001</v>
      </c>
      <c r="H748" s="60">
        <v>270120.31</v>
      </c>
    </row>
    <row r="749" spans="1:8" ht="38.25" outlineLevel="2" x14ac:dyDescent="0.25">
      <c r="A749" s="62" t="s">
        <v>690</v>
      </c>
      <c r="B749" s="61" t="s">
        <v>551</v>
      </c>
      <c r="C749" s="61" t="s">
        <v>662</v>
      </c>
      <c r="D749" s="61" t="s">
        <v>689</v>
      </c>
      <c r="E749" s="61" t="s">
        <v>442</v>
      </c>
      <c r="F749" s="60">
        <v>144325.6</v>
      </c>
      <c r="G749" s="60">
        <v>144325.6</v>
      </c>
      <c r="H749" s="60">
        <v>142642.6</v>
      </c>
    </row>
    <row r="750" spans="1:8" ht="25.5" outlineLevel="3" x14ac:dyDescent="0.25">
      <c r="A750" s="62" t="s">
        <v>461</v>
      </c>
      <c r="B750" s="61" t="s">
        <v>551</v>
      </c>
      <c r="C750" s="61" t="s">
        <v>662</v>
      </c>
      <c r="D750" s="61" t="s">
        <v>689</v>
      </c>
      <c r="E750" s="61" t="s">
        <v>458</v>
      </c>
      <c r="F750" s="60">
        <v>144325.6</v>
      </c>
      <c r="G750" s="60">
        <v>144325.6</v>
      </c>
      <c r="H750" s="60">
        <v>142642.6</v>
      </c>
    </row>
    <row r="751" spans="1:8" ht="63.75" outlineLevel="2" x14ac:dyDescent="0.25">
      <c r="A751" s="62" t="s">
        <v>688</v>
      </c>
      <c r="B751" s="61" t="s">
        <v>551</v>
      </c>
      <c r="C751" s="61" t="s">
        <v>662</v>
      </c>
      <c r="D751" s="61" t="s">
        <v>687</v>
      </c>
      <c r="E751" s="61" t="s">
        <v>442</v>
      </c>
      <c r="F751" s="60">
        <v>3161500</v>
      </c>
      <c r="G751" s="60">
        <v>3161500</v>
      </c>
      <c r="H751" s="60">
        <v>3156378.22</v>
      </c>
    </row>
    <row r="752" spans="1:8" ht="25.5" outlineLevel="3" x14ac:dyDescent="0.25">
      <c r="A752" s="62" t="s">
        <v>614</v>
      </c>
      <c r="B752" s="61" t="s">
        <v>551</v>
      </c>
      <c r="C752" s="61" t="s">
        <v>662</v>
      </c>
      <c r="D752" s="61" t="s">
        <v>687</v>
      </c>
      <c r="E752" s="61" t="s">
        <v>613</v>
      </c>
      <c r="F752" s="60">
        <v>1689364</v>
      </c>
      <c r="G752" s="60">
        <v>1689364</v>
      </c>
      <c r="H752" s="60">
        <v>1684242.22</v>
      </c>
    </row>
    <row r="753" spans="1:8" ht="25.5" outlineLevel="3" x14ac:dyDescent="0.25">
      <c r="A753" s="62" t="s">
        <v>552</v>
      </c>
      <c r="B753" s="61" t="s">
        <v>551</v>
      </c>
      <c r="C753" s="61" t="s">
        <v>662</v>
      </c>
      <c r="D753" s="61" t="s">
        <v>687</v>
      </c>
      <c r="E753" s="61" t="s">
        <v>548</v>
      </c>
      <c r="F753" s="60">
        <v>1472136</v>
      </c>
      <c r="G753" s="60">
        <v>1472136</v>
      </c>
      <c r="H753" s="60">
        <v>1472136</v>
      </c>
    </row>
    <row r="754" spans="1:8" ht="63.75" outlineLevel="2" x14ac:dyDescent="0.25">
      <c r="A754" s="62" t="s">
        <v>686</v>
      </c>
      <c r="B754" s="61" t="s">
        <v>551</v>
      </c>
      <c r="C754" s="61" t="s">
        <v>662</v>
      </c>
      <c r="D754" s="61" t="s">
        <v>685</v>
      </c>
      <c r="E754" s="61" t="s">
        <v>442</v>
      </c>
      <c r="F754" s="60">
        <v>3766535.08</v>
      </c>
      <c r="G754" s="60">
        <v>3766535.08</v>
      </c>
      <c r="H754" s="60">
        <v>3766535.08</v>
      </c>
    </row>
    <row r="755" spans="1:8" ht="25.5" outlineLevel="3" x14ac:dyDescent="0.25">
      <c r="A755" s="62" t="s">
        <v>614</v>
      </c>
      <c r="B755" s="61" t="s">
        <v>551</v>
      </c>
      <c r="C755" s="61" t="s">
        <v>662</v>
      </c>
      <c r="D755" s="61" t="s">
        <v>685</v>
      </c>
      <c r="E755" s="61" t="s">
        <v>613</v>
      </c>
      <c r="F755" s="60">
        <v>1640224.08</v>
      </c>
      <c r="G755" s="60">
        <v>1640224.08</v>
      </c>
      <c r="H755" s="60">
        <v>1640224.08</v>
      </c>
    </row>
    <row r="756" spans="1:8" ht="25.5" outlineLevel="3" x14ac:dyDescent="0.25">
      <c r="A756" s="62" t="s">
        <v>552</v>
      </c>
      <c r="B756" s="61" t="s">
        <v>551</v>
      </c>
      <c r="C756" s="61" t="s">
        <v>662</v>
      </c>
      <c r="D756" s="61" t="s">
        <v>685</v>
      </c>
      <c r="E756" s="61" t="s">
        <v>548</v>
      </c>
      <c r="F756" s="60">
        <v>2126311</v>
      </c>
      <c r="G756" s="60">
        <v>2126311</v>
      </c>
      <c r="H756" s="60">
        <v>2126311</v>
      </c>
    </row>
    <row r="757" spans="1:8" ht="38.25" outlineLevel="2" x14ac:dyDescent="0.25">
      <c r="A757" s="62" t="s">
        <v>684</v>
      </c>
      <c r="B757" s="61" t="s">
        <v>551</v>
      </c>
      <c r="C757" s="61" t="s">
        <v>662</v>
      </c>
      <c r="D757" s="61" t="s">
        <v>683</v>
      </c>
      <c r="E757" s="61" t="s">
        <v>442</v>
      </c>
      <c r="F757" s="60">
        <v>6000000</v>
      </c>
      <c r="G757" s="60">
        <v>6000000</v>
      </c>
      <c r="H757" s="60">
        <v>6000000</v>
      </c>
    </row>
    <row r="758" spans="1:8" ht="25.5" outlineLevel="3" x14ac:dyDescent="0.25">
      <c r="A758" s="62" t="s">
        <v>552</v>
      </c>
      <c r="B758" s="61" t="s">
        <v>551</v>
      </c>
      <c r="C758" s="61" t="s">
        <v>662</v>
      </c>
      <c r="D758" s="61" t="s">
        <v>683</v>
      </c>
      <c r="E758" s="61" t="s">
        <v>548</v>
      </c>
      <c r="F758" s="60">
        <v>6000000</v>
      </c>
      <c r="G758" s="60">
        <v>6000000</v>
      </c>
      <c r="H758" s="60">
        <v>6000000</v>
      </c>
    </row>
    <row r="759" spans="1:8" ht="89.25" outlineLevel="2" x14ac:dyDescent="0.25">
      <c r="A759" s="62" t="s">
        <v>682</v>
      </c>
      <c r="B759" s="61" t="s">
        <v>551</v>
      </c>
      <c r="C759" s="61" t="s">
        <v>662</v>
      </c>
      <c r="D759" s="61" t="s">
        <v>681</v>
      </c>
      <c r="E759" s="61" t="s">
        <v>442</v>
      </c>
      <c r="F759" s="60">
        <v>392500</v>
      </c>
      <c r="G759" s="60">
        <v>392500</v>
      </c>
      <c r="H759" s="60">
        <v>0</v>
      </c>
    </row>
    <row r="760" spans="1:8" ht="25.5" outlineLevel="3" x14ac:dyDescent="0.25">
      <c r="A760" s="62" t="s">
        <v>614</v>
      </c>
      <c r="B760" s="61" t="s">
        <v>551</v>
      </c>
      <c r="C760" s="61" t="s">
        <v>662</v>
      </c>
      <c r="D760" s="61" t="s">
        <v>681</v>
      </c>
      <c r="E760" s="61" t="s">
        <v>613</v>
      </c>
      <c r="F760" s="60">
        <v>392500</v>
      </c>
      <c r="G760" s="60">
        <v>392500</v>
      </c>
      <c r="H760" s="60">
        <v>0</v>
      </c>
    </row>
    <row r="761" spans="1:8" ht="38.25" outlineLevel="2" x14ac:dyDescent="0.25">
      <c r="A761" s="62" t="s">
        <v>680</v>
      </c>
      <c r="B761" s="61" t="s">
        <v>551</v>
      </c>
      <c r="C761" s="61" t="s">
        <v>662</v>
      </c>
      <c r="D761" s="61" t="s">
        <v>679</v>
      </c>
      <c r="E761" s="61" t="s">
        <v>442</v>
      </c>
      <c r="F761" s="60">
        <v>4000000</v>
      </c>
      <c r="G761" s="60">
        <v>4000000</v>
      </c>
      <c r="H761" s="60">
        <v>4000000</v>
      </c>
    </row>
    <row r="762" spans="1:8" ht="25.5" outlineLevel="3" x14ac:dyDescent="0.25">
      <c r="A762" s="62" t="s">
        <v>552</v>
      </c>
      <c r="B762" s="61" t="s">
        <v>551</v>
      </c>
      <c r="C762" s="61" t="s">
        <v>662</v>
      </c>
      <c r="D762" s="61" t="s">
        <v>679</v>
      </c>
      <c r="E762" s="61" t="s">
        <v>548</v>
      </c>
      <c r="F762" s="60">
        <v>4000000</v>
      </c>
      <c r="G762" s="60">
        <v>4000000</v>
      </c>
      <c r="H762" s="60">
        <v>4000000</v>
      </c>
    </row>
    <row r="763" spans="1:8" ht="76.5" outlineLevel="2" x14ac:dyDescent="0.25">
      <c r="A763" s="62" t="s">
        <v>678</v>
      </c>
      <c r="B763" s="61" t="s">
        <v>551</v>
      </c>
      <c r="C763" s="61" t="s">
        <v>662</v>
      </c>
      <c r="D763" s="61" t="s">
        <v>677</v>
      </c>
      <c r="E763" s="61" t="s">
        <v>442</v>
      </c>
      <c r="F763" s="60">
        <v>392500</v>
      </c>
      <c r="G763" s="60">
        <v>392500</v>
      </c>
      <c r="H763" s="60">
        <v>0</v>
      </c>
    </row>
    <row r="764" spans="1:8" ht="25.5" outlineLevel="3" x14ac:dyDescent="0.25">
      <c r="A764" s="62" t="s">
        <v>614</v>
      </c>
      <c r="B764" s="61" t="s">
        <v>551</v>
      </c>
      <c r="C764" s="61" t="s">
        <v>662</v>
      </c>
      <c r="D764" s="61" t="s">
        <v>677</v>
      </c>
      <c r="E764" s="61" t="s">
        <v>613</v>
      </c>
      <c r="F764" s="60">
        <v>392500</v>
      </c>
      <c r="G764" s="60">
        <v>392500</v>
      </c>
      <c r="H764" s="60">
        <v>0</v>
      </c>
    </row>
    <row r="765" spans="1:8" ht="76.5" outlineLevel="2" x14ac:dyDescent="0.25">
      <c r="A765" s="62" t="s">
        <v>571</v>
      </c>
      <c r="B765" s="61" t="s">
        <v>551</v>
      </c>
      <c r="C765" s="61" t="s">
        <v>662</v>
      </c>
      <c r="D765" s="61" t="s">
        <v>676</v>
      </c>
      <c r="E765" s="61" t="s">
        <v>442</v>
      </c>
      <c r="F765" s="60">
        <v>496342.62</v>
      </c>
      <c r="G765" s="60">
        <v>496342.62</v>
      </c>
      <c r="H765" s="60">
        <v>496342.62</v>
      </c>
    </row>
    <row r="766" spans="1:8" ht="25.5" outlineLevel="3" x14ac:dyDescent="0.25">
      <c r="A766" s="62" t="s">
        <v>552</v>
      </c>
      <c r="B766" s="61" t="s">
        <v>551</v>
      </c>
      <c r="C766" s="61" t="s">
        <v>662</v>
      </c>
      <c r="D766" s="61" t="s">
        <v>676</v>
      </c>
      <c r="E766" s="61" t="s">
        <v>548</v>
      </c>
      <c r="F766" s="60">
        <v>496342.62</v>
      </c>
      <c r="G766" s="60">
        <v>496342.62</v>
      </c>
      <c r="H766" s="60">
        <v>496342.62</v>
      </c>
    </row>
    <row r="767" spans="1:8" ht="25.5" outlineLevel="2" x14ac:dyDescent="0.25">
      <c r="A767" s="62" t="s">
        <v>675</v>
      </c>
      <c r="B767" s="61" t="s">
        <v>551</v>
      </c>
      <c r="C767" s="61" t="s">
        <v>662</v>
      </c>
      <c r="D767" s="61" t="s">
        <v>674</v>
      </c>
      <c r="E767" s="61" t="s">
        <v>442</v>
      </c>
      <c r="F767" s="60">
        <v>19768373.960000001</v>
      </c>
      <c r="G767" s="60">
        <v>19768373.960000001</v>
      </c>
      <c r="H767" s="60">
        <v>19768373.960000001</v>
      </c>
    </row>
    <row r="768" spans="1:8" ht="63.75" outlineLevel="3" x14ac:dyDescent="0.25">
      <c r="A768" s="62" t="s">
        <v>586</v>
      </c>
      <c r="B768" s="61" t="s">
        <v>551</v>
      </c>
      <c r="C768" s="61" t="s">
        <v>662</v>
      </c>
      <c r="D768" s="61" t="s">
        <v>674</v>
      </c>
      <c r="E768" s="61" t="s">
        <v>583</v>
      </c>
      <c r="F768" s="60">
        <v>19768373.960000001</v>
      </c>
      <c r="G768" s="60">
        <v>19768373.960000001</v>
      </c>
      <c r="H768" s="60">
        <v>19768373.960000001</v>
      </c>
    </row>
    <row r="769" spans="1:8" ht="25.5" outlineLevel="2" x14ac:dyDescent="0.25">
      <c r="A769" s="62" t="s">
        <v>673</v>
      </c>
      <c r="B769" s="61" t="s">
        <v>551</v>
      </c>
      <c r="C769" s="61" t="s">
        <v>662</v>
      </c>
      <c r="D769" s="61" t="s">
        <v>672</v>
      </c>
      <c r="E769" s="61" t="s">
        <v>442</v>
      </c>
      <c r="F769" s="60">
        <v>88050.18</v>
      </c>
      <c r="G769" s="60">
        <v>88050.18</v>
      </c>
      <c r="H769" s="60">
        <v>24385.1</v>
      </c>
    </row>
    <row r="770" spans="1:8" ht="25.5" outlineLevel="3" x14ac:dyDescent="0.25">
      <c r="A770" s="62" t="s">
        <v>552</v>
      </c>
      <c r="B770" s="61" t="s">
        <v>551</v>
      </c>
      <c r="C770" s="61" t="s">
        <v>662</v>
      </c>
      <c r="D770" s="61" t="s">
        <v>672</v>
      </c>
      <c r="E770" s="61" t="s">
        <v>548</v>
      </c>
      <c r="F770" s="60">
        <v>88050.18</v>
      </c>
      <c r="G770" s="60">
        <v>88050.18</v>
      </c>
      <c r="H770" s="60">
        <v>24385.1</v>
      </c>
    </row>
    <row r="771" spans="1:8" ht="76.5" outlineLevel="2" x14ac:dyDescent="0.25">
      <c r="A771" s="62" t="s">
        <v>571</v>
      </c>
      <c r="B771" s="61" t="s">
        <v>551</v>
      </c>
      <c r="C771" s="61" t="s">
        <v>662</v>
      </c>
      <c r="D771" s="61" t="s">
        <v>671</v>
      </c>
      <c r="E771" s="61" t="s">
        <v>442</v>
      </c>
      <c r="F771" s="60">
        <v>129700</v>
      </c>
      <c r="G771" s="60">
        <v>129700</v>
      </c>
      <c r="H771" s="60">
        <v>126351.31</v>
      </c>
    </row>
    <row r="772" spans="1:8" ht="25.5" outlineLevel="3" x14ac:dyDescent="0.25">
      <c r="A772" s="62" t="s">
        <v>552</v>
      </c>
      <c r="B772" s="61" t="s">
        <v>551</v>
      </c>
      <c r="C772" s="61" t="s">
        <v>662</v>
      </c>
      <c r="D772" s="61" t="s">
        <v>671</v>
      </c>
      <c r="E772" s="61" t="s">
        <v>548</v>
      </c>
      <c r="F772" s="60">
        <v>129700</v>
      </c>
      <c r="G772" s="60">
        <v>129700</v>
      </c>
      <c r="H772" s="60">
        <v>126351.31</v>
      </c>
    </row>
    <row r="773" spans="1:8" ht="51" outlineLevel="2" x14ac:dyDescent="0.25">
      <c r="A773" s="62" t="s">
        <v>670</v>
      </c>
      <c r="B773" s="61" t="s">
        <v>551</v>
      </c>
      <c r="C773" s="61" t="s">
        <v>662</v>
      </c>
      <c r="D773" s="61" t="s">
        <v>669</v>
      </c>
      <c r="E773" s="61" t="s">
        <v>442</v>
      </c>
      <c r="F773" s="60">
        <v>7607372.6500000004</v>
      </c>
      <c r="G773" s="60">
        <v>7607372.6500000004</v>
      </c>
      <c r="H773" s="60">
        <v>7043487.8099999996</v>
      </c>
    </row>
    <row r="774" spans="1:8" ht="63.75" outlineLevel="3" x14ac:dyDescent="0.25">
      <c r="A774" s="62" t="s">
        <v>586</v>
      </c>
      <c r="B774" s="61" t="s">
        <v>551</v>
      </c>
      <c r="C774" s="61" t="s">
        <v>662</v>
      </c>
      <c r="D774" s="61" t="s">
        <v>669</v>
      </c>
      <c r="E774" s="61" t="s">
        <v>583</v>
      </c>
      <c r="F774" s="60">
        <v>7607372.6500000004</v>
      </c>
      <c r="G774" s="60">
        <v>7607372.6500000004</v>
      </c>
      <c r="H774" s="60">
        <v>7043487.8099999996</v>
      </c>
    </row>
    <row r="775" spans="1:8" ht="38.25" outlineLevel="2" x14ac:dyDescent="0.25">
      <c r="A775" s="62" t="s">
        <v>668</v>
      </c>
      <c r="B775" s="61" t="s">
        <v>551</v>
      </c>
      <c r="C775" s="61" t="s">
        <v>662</v>
      </c>
      <c r="D775" s="61" t="s">
        <v>667</v>
      </c>
      <c r="E775" s="61" t="s">
        <v>442</v>
      </c>
      <c r="F775" s="60">
        <v>237100</v>
      </c>
      <c r="G775" s="60">
        <v>237100</v>
      </c>
      <c r="H775" s="60">
        <v>237100</v>
      </c>
    </row>
    <row r="776" spans="1:8" ht="25.5" outlineLevel="3" x14ac:dyDescent="0.25">
      <c r="A776" s="62" t="s">
        <v>552</v>
      </c>
      <c r="B776" s="61" t="s">
        <v>551</v>
      </c>
      <c r="C776" s="61" t="s">
        <v>662</v>
      </c>
      <c r="D776" s="61" t="s">
        <v>667</v>
      </c>
      <c r="E776" s="61" t="s">
        <v>548</v>
      </c>
      <c r="F776" s="60">
        <v>237100</v>
      </c>
      <c r="G776" s="60">
        <v>237100</v>
      </c>
      <c r="H776" s="60">
        <v>237100</v>
      </c>
    </row>
    <row r="777" spans="1:8" ht="25.5" outlineLevel="2" x14ac:dyDescent="0.25">
      <c r="A777" s="62" t="s">
        <v>666</v>
      </c>
      <c r="B777" s="61" t="s">
        <v>551</v>
      </c>
      <c r="C777" s="61" t="s">
        <v>662</v>
      </c>
      <c r="D777" s="61" t="s">
        <v>665</v>
      </c>
      <c r="E777" s="61" t="s">
        <v>442</v>
      </c>
      <c r="F777" s="60">
        <v>284900</v>
      </c>
      <c r="G777" s="60">
        <v>284900</v>
      </c>
      <c r="H777" s="60">
        <v>284900</v>
      </c>
    </row>
    <row r="778" spans="1:8" ht="25.5" outlineLevel="3" x14ac:dyDescent="0.25">
      <c r="A778" s="62" t="s">
        <v>614</v>
      </c>
      <c r="B778" s="61" t="s">
        <v>551</v>
      </c>
      <c r="C778" s="61" t="s">
        <v>662</v>
      </c>
      <c r="D778" s="61" t="s">
        <v>665</v>
      </c>
      <c r="E778" s="61" t="s">
        <v>613</v>
      </c>
      <c r="F778" s="60">
        <v>284900</v>
      </c>
      <c r="G778" s="60">
        <v>284900</v>
      </c>
      <c r="H778" s="60">
        <v>284900</v>
      </c>
    </row>
    <row r="779" spans="1:8" outlineLevel="2" x14ac:dyDescent="0.25">
      <c r="A779" s="62" t="s">
        <v>664</v>
      </c>
      <c r="B779" s="61" t="s">
        <v>551</v>
      </c>
      <c r="C779" s="61" t="s">
        <v>662</v>
      </c>
      <c r="D779" s="61" t="s">
        <v>663</v>
      </c>
      <c r="E779" s="61" t="s">
        <v>442</v>
      </c>
      <c r="F779" s="60">
        <v>254080</v>
      </c>
      <c r="G779" s="60">
        <v>254080</v>
      </c>
      <c r="H779" s="60">
        <v>250000</v>
      </c>
    </row>
    <row r="780" spans="1:8" ht="25.5" outlineLevel="3" x14ac:dyDescent="0.25">
      <c r="A780" s="62" t="s">
        <v>614</v>
      </c>
      <c r="B780" s="61" t="s">
        <v>551</v>
      </c>
      <c r="C780" s="61" t="s">
        <v>662</v>
      </c>
      <c r="D780" s="61" t="s">
        <v>663</v>
      </c>
      <c r="E780" s="61" t="s">
        <v>613</v>
      </c>
      <c r="F780" s="60">
        <v>254080</v>
      </c>
      <c r="G780" s="60">
        <v>254080</v>
      </c>
      <c r="H780" s="60">
        <v>250000</v>
      </c>
    </row>
    <row r="781" spans="1:8" ht="114.75" outlineLevel="2" x14ac:dyDescent="0.25">
      <c r="A781" s="62" t="s">
        <v>553</v>
      </c>
      <c r="B781" s="61" t="s">
        <v>551</v>
      </c>
      <c r="C781" s="61" t="s">
        <v>662</v>
      </c>
      <c r="D781" s="61" t="s">
        <v>549</v>
      </c>
      <c r="E781" s="61" t="s">
        <v>442</v>
      </c>
      <c r="F781" s="60">
        <v>1705620</v>
      </c>
      <c r="G781" s="60">
        <v>1705620</v>
      </c>
      <c r="H781" s="60">
        <v>1705620</v>
      </c>
    </row>
    <row r="782" spans="1:8" ht="25.5" outlineLevel="3" x14ac:dyDescent="0.25">
      <c r="A782" s="62" t="s">
        <v>614</v>
      </c>
      <c r="B782" s="61" t="s">
        <v>551</v>
      </c>
      <c r="C782" s="61" t="s">
        <v>662</v>
      </c>
      <c r="D782" s="61" t="s">
        <v>549</v>
      </c>
      <c r="E782" s="61" t="s">
        <v>613</v>
      </c>
      <c r="F782" s="60">
        <v>1406160</v>
      </c>
      <c r="G782" s="60">
        <v>1406160</v>
      </c>
      <c r="H782" s="60">
        <v>1406160</v>
      </c>
    </row>
    <row r="783" spans="1:8" ht="25.5" outlineLevel="3" x14ac:dyDescent="0.25">
      <c r="A783" s="62" t="s">
        <v>552</v>
      </c>
      <c r="B783" s="61" t="s">
        <v>551</v>
      </c>
      <c r="C783" s="61" t="s">
        <v>662</v>
      </c>
      <c r="D783" s="61" t="s">
        <v>549</v>
      </c>
      <c r="E783" s="61" t="s">
        <v>548</v>
      </c>
      <c r="F783" s="60">
        <v>299460</v>
      </c>
      <c r="G783" s="60">
        <v>299460</v>
      </c>
      <c r="H783" s="60">
        <v>299460</v>
      </c>
    </row>
    <row r="784" spans="1:8" outlineLevel="1" x14ac:dyDescent="0.25">
      <c r="A784" s="62" t="s">
        <v>661</v>
      </c>
      <c r="B784" s="61" t="s">
        <v>551</v>
      </c>
      <c r="C784" s="61" t="s">
        <v>617</v>
      </c>
      <c r="D784" s="61" t="s">
        <v>450</v>
      </c>
      <c r="E784" s="61" t="s">
        <v>442</v>
      </c>
      <c r="F784" s="60">
        <f>F785+F787+F789+F791+F793+F795+F797+F799+F801+F803+F805+F807+F809+F811+F813+F815+F817+F819+F821+F823+F825+F827+F829</f>
        <v>214495646.90000001</v>
      </c>
      <c r="G784" s="60">
        <v>214495646.90000001</v>
      </c>
      <c r="H784" s="60">
        <v>208131700.66</v>
      </c>
    </row>
    <row r="785" spans="1:8" ht="140.25" outlineLevel="2" x14ac:dyDescent="0.25">
      <c r="A785" s="62" t="s">
        <v>660</v>
      </c>
      <c r="B785" s="61" t="s">
        <v>551</v>
      </c>
      <c r="C785" s="61" t="s">
        <v>617</v>
      </c>
      <c r="D785" s="61" t="s">
        <v>658</v>
      </c>
      <c r="E785" s="61" t="s">
        <v>442</v>
      </c>
      <c r="F785" s="60">
        <v>2811044.7</v>
      </c>
      <c r="G785" s="60">
        <v>2811044.7</v>
      </c>
      <c r="H785" s="60">
        <v>2811044.7</v>
      </c>
    </row>
    <row r="786" spans="1:8" ht="38.25" outlineLevel="3" x14ac:dyDescent="0.25">
      <c r="A786" s="62" t="s">
        <v>659</v>
      </c>
      <c r="B786" s="61" t="s">
        <v>551</v>
      </c>
      <c r="C786" s="61" t="s">
        <v>617</v>
      </c>
      <c r="D786" s="61" t="s">
        <v>658</v>
      </c>
      <c r="E786" s="61" t="s">
        <v>657</v>
      </c>
      <c r="F786" s="60">
        <v>2811044.7</v>
      </c>
      <c r="G786" s="60">
        <v>2811044.7</v>
      </c>
      <c r="H786" s="60">
        <v>2811044.7</v>
      </c>
    </row>
    <row r="787" spans="1:8" ht="51" outlineLevel="2" x14ac:dyDescent="0.25">
      <c r="A787" s="62" t="s">
        <v>594</v>
      </c>
      <c r="B787" s="61" t="s">
        <v>551</v>
      </c>
      <c r="C787" s="61" t="s">
        <v>617</v>
      </c>
      <c r="D787" s="61" t="s">
        <v>593</v>
      </c>
      <c r="E787" s="61" t="s">
        <v>442</v>
      </c>
      <c r="F787" s="60">
        <v>1383800</v>
      </c>
      <c r="G787" s="60">
        <v>1383800</v>
      </c>
      <c r="H787" s="60">
        <v>1383800</v>
      </c>
    </row>
    <row r="788" spans="1:8" ht="25.5" outlineLevel="3" x14ac:dyDescent="0.25">
      <c r="A788" s="62" t="s">
        <v>552</v>
      </c>
      <c r="B788" s="61" t="s">
        <v>551</v>
      </c>
      <c r="C788" s="61" t="s">
        <v>617</v>
      </c>
      <c r="D788" s="61" t="s">
        <v>593</v>
      </c>
      <c r="E788" s="61" t="s">
        <v>548</v>
      </c>
      <c r="F788" s="60">
        <v>1383800</v>
      </c>
      <c r="G788" s="60">
        <v>1383800</v>
      </c>
      <c r="H788" s="60">
        <v>1383800</v>
      </c>
    </row>
    <row r="789" spans="1:8" ht="76.5" outlineLevel="2" x14ac:dyDescent="0.25">
      <c r="A789" s="62" t="s">
        <v>571</v>
      </c>
      <c r="B789" s="61" t="s">
        <v>551</v>
      </c>
      <c r="C789" s="61" t="s">
        <v>617</v>
      </c>
      <c r="D789" s="61" t="s">
        <v>656</v>
      </c>
      <c r="E789" s="61" t="s">
        <v>442</v>
      </c>
      <c r="F789" s="60">
        <v>1422489</v>
      </c>
      <c r="G789" s="60">
        <v>1422489</v>
      </c>
      <c r="H789" s="60">
        <v>1420637.67</v>
      </c>
    </row>
    <row r="790" spans="1:8" ht="25.5" outlineLevel="3" x14ac:dyDescent="0.25">
      <c r="A790" s="62" t="s">
        <v>552</v>
      </c>
      <c r="B790" s="61" t="s">
        <v>551</v>
      </c>
      <c r="C790" s="61" t="s">
        <v>617</v>
      </c>
      <c r="D790" s="61" t="s">
        <v>656</v>
      </c>
      <c r="E790" s="61" t="s">
        <v>548</v>
      </c>
      <c r="F790" s="60">
        <v>1422489</v>
      </c>
      <c r="G790" s="60">
        <v>1422489</v>
      </c>
      <c r="H790" s="60">
        <v>1420637.67</v>
      </c>
    </row>
    <row r="791" spans="1:8" ht="51" outlineLevel="2" x14ac:dyDescent="0.25">
      <c r="A791" s="62" t="s">
        <v>655</v>
      </c>
      <c r="B791" s="61" t="s">
        <v>551</v>
      </c>
      <c r="C791" s="61" t="s">
        <v>617</v>
      </c>
      <c r="D791" s="61" t="s">
        <v>654</v>
      </c>
      <c r="E791" s="61" t="s">
        <v>442</v>
      </c>
      <c r="F791" s="60">
        <v>35549349.539999999</v>
      </c>
      <c r="G791" s="60">
        <v>35549349.539999999</v>
      </c>
      <c r="H791" s="60">
        <v>31582108.32</v>
      </c>
    </row>
    <row r="792" spans="1:8" ht="63.75" outlineLevel="3" x14ac:dyDescent="0.25">
      <c r="A792" s="62" t="s">
        <v>586</v>
      </c>
      <c r="B792" s="61" t="s">
        <v>551</v>
      </c>
      <c r="C792" s="61" t="s">
        <v>617</v>
      </c>
      <c r="D792" s="61" t="s">
        <v>654</v>
      </c>
      <c r="E792" s="61" t="s">
        <v>583</v>
      </c>
      <c r="F792" s="60">
        <v>35549349.539999999</v>
      </c>
      <c r="G792" s="60">
        <v>35549349.539999999</v>
      </c>
      <c r="H792" s="60">
        <v>31582108.32</v>
      </c>
    </row>
    <row r="793" spans="1:8" ht="25.5" outlineLevel="2" x14ac:dyDescent="0.25">
      <c r="A793" s="62" t="s">
        <v>653</v>
      </c>
      <c r="B793" s="61" t="s">
        <v>551</v>
      </c>
      <c r="C793" s="61" t="s">
        <v>617</v>
      </c>
      <c r="D793" s="61" t="s">
        <v>652</v>
      </c>
      <c r="E793" s="61" t="s">
        <v>442</v>
      </c>
      <c r="F793" s="60">
        <v>1074335.33</v>
      </c>
      <c r="G793" s="60">
        <v>1074335.33</v>
      </c>
      <c r="H793" s="60">
        <v>1074335.33</v>
      </c>
    </row>
    <row r="794" spans="1:8" ht="25.5" outlineLevel="3" x14ac:dyDescent="0.25">
      <c r="A794" s="62" t="s">
        <v>552</v>
      </c>
      <c r="B794" s="61" t="s">
        <v>551</v>
      </c>
      <c r="C794" s="61" t="s">
        <v>617</v>
      </c>
      <c r="D794" s="61" t="s">
        <v>652</v>
      </c>
      <c r="E794" s="61" t="s">
        <v>548</v>
      </c>
      <c r="F794" s="60">
        <v>1074335.33</v>
      </c>
      <c r="G794" s="60">
        <v>1074335.33</v>
      </c>
      <c r="H794" s="60">
        <v>1074335.33</v>
      </c>
    </row>
    <row r="795" spans="1:8" ht="38.25" outlineLevel="2" x14ac:dyDescent="0.25">
      <c r="A795" s="62" t="s">
        <v>651</v>
      </c>
      <c r="B795" s="61" t="s">
        <v>551</v>
      </c>
      <c r="C795" s="61" t="s">
        <v>617</v>
      </c>
      <c r="D795" s="61" t="s">
        <v>650</v>
      </c>
      <c r="E795" s="61" t="s">
        <v>442</v>
      </c>
      <c r="F795" s="60">
        <v>4349866.5</v>
      </c>
      <c r="G795" s="60">
        <v>4349866.5</v>
      </c>
      <c r="H795" s="60">
        <v>4349866.5</v>
      </c>
    </row>
    <row r="796" spans="1:8" ht="25.5" outlineLevel="3" x14ac:dyDescent="0.25">
      <c r="A796" s="62" t="s">
        <v>552</v>
      </c>
      <c r="B796" s="61" t="s">
        <v>551</v>
      </c>
      <c r="C796" s="61" t="s">
        <v>617</v>
      </c>
      <c r="D796" s="61" t="s">
        <v>650</v>
      </c>
      <c r="E796" s="61" t="s">
        <v>548</v>
      </c>
      <c r="F796" s="60">
        <v>4349866.5</v>
      </c>
      <c r="G796" s="60">
        <v>4349866.5</v>
      </c>
      <c r="H796" s="60">
        <v>4349866.5</v>
      </c>
    </row>
    <row r="797" spans="1:8" ht="63.75" outlineLevel="2" x14ac:dyDescent="0.25">
      <c r="A797" s="62" t="s">
        <v>649</v>
      </c>
      <c r="B797" s="61" t="s">
        <v>551</v>
      </c>
      <c r="C797" s="61" t="s">
        <v>617</v>
      </c>
      <c r="D797" s="61" t="s">
        <v>648</v>
      </c>
      <c r="E797" s="61" t="s">
        <v>442</v>
      </c>
      <c r="F797" s="60">
        <v>4175254.79</v>
      </c>
      <c r="G797" s="60">
        <v>4175254.79</v>
      </c>
      <c r="H797" s="60">
        <v>2865894.4</v>
      </c>
    </row>
    <row r="798" spans="1:8" ht="25.5" outlineLevel="3" x14ac:dyDescent="0.25">
      <c r="A798" s="62" t="s">
        <v>552</v>
      </c>
      <c r="B798" s="61" t="s">
        <v>551</v>
      </c>
      <c r="C798" s="61" t="s">
        <v>617</v>
      </c>
      <c r="D798" s="61" t="s">
        <v>648</v>
      </c>
      <c r="E798" s="61" t="s">
        <v>548</v>
      </c>
      <c r="F798" s="60">
        <v>4175254.79</v>
      </c>
      <c r="G798" s="60">
        <v>4175254.79</v>
      </c>
      <c r="H798" s="60">
        <v>2865894.4</v>
      </c>
    </row>
    <row r="799" spans="1:8" ht="38.25" outlineLevel="2" x14ac:dyDescent="0.25">
      <c r="A799" s="62" t="s">
        <v>647</v>
      </c>
      <c r="B799" s="61" t="s">
        <v>551</v>
      </c>
      <c r="C799" s="61" t="s">
        <v>617</v>
      </c>
      <c r="D799" s="61" t="s">
        <v>646</v>
      </c>
      <c r="E799" s="61" t="s">
        <v>442</v>
      </c>
      <c r="F799" s="60">
        <v>1131033.33</v>
      </c>
      <c r="G799" s="60">
        <v>1131033.33</v>
      </c>
      <c r="H799" s="60">
        <v>1131033.33</v>
      </c>
    </row>
    <row r="800" spans="1:8" ht="25.5" outlineLevel="3" x14ac:dyDescent="0.25">
      <c r="A800" s="62" t="s">
        <v>552</v>
      </c>
      <c r="B800" s="61" t="s">
        <v>551</v>
      </c>
      <c r="C800" s="61" t="s">
        <v>617</v>
      </c>
      <c r="D800" s="61" t="s">
        <v>646</v>
      </c>
      <c r="E800" s="61" t="s">
        <v>548</v>
      </c>
      <c r="F800" s="60">
        <v>1131033.33</v>
      </c>
      <c r="G800" s="60">
        <v>1131033.33</v>
      </c>
      <c r="H800" s="60">
        <v>1131033.33</v>
      </c>
    </row>
    <row r="801" spans="1:8" ht="63.75" outlineLevel="2" x14ac:dyDescent="0.25">
      <c r="A801" s="62" t="s">
        <v>645</v>
      </c>
      <c r="B801" s="61" t="s">
        <v>551</v>
      </c>
      <c r="C801" s="61" t="s">
        <v>617</v>
      </c>
      <c r="D801" s="61" t="s">
        <v>644</v>
      </c>
      <c r="E801" s="61" t="s">
        <v>442</v>
      </c>
      <c r="F801" s="60">
        <v>55909452</v>
      </c>
      <c r="G801" s="60">
        <v>55909452</v>
      </c>
      <c r="H801" s="60">
        <v>55909452</v>
      </c>
    </row>
    <row r="802" spans="1:8" ht="63.75" outlineLevel="3" x14ac:dyDescent="0.25">
      <c r="A802" s="62" t="s">
        <v>586</v>
      </c>
      <c r="B802" s="61" t="s">
        <v>551</v>
      </c>
      <c r="C802" s="61" t="s">
        <v>617</v>
      </c>
      <c r="D802" s="61" t="s">
        <v>644</v>
      </c>
      <c r="E802" s="61" t="s">
        <v>583</v>
      </c>
      <c r="F802" s="60">
        <v>55909452</v>
      </c>
      <c r="G802" s="60">
        <v>55909452</v>
      </c>
      <c r="H802" s="60">
        <v>55909452</v>
      </c>
    </row>
    <row r="803" spans="1:8" ht="63.75" outlineLevel="2" x14ac:dyDescent="0.25">
      <c r="A803" s="62" t="s">
        <v>643</v>
      </c>
      <c r="B803" s="61" t="s">
        <v>551</v>
      </c>
      <c r="C803" s="61" t="s">
        <v>617</v>
      </c>
      <c r="D803" s="61" t="s">
        <v>642</v>
      </c>
      <c r="E803" s="61" t="s">
        <v>442</v>
      </c>
      <c r="F803" s="60">
        <v>37272968</v>
      </c>
      <c r="G803" s="60">
        <v>37272968</v>
      </c>
      <c r="H803" s="60">
        <v>37272968</v>
      </c>
    </row>
    <row r="804" spans="1:8" ht="63.75" outlineLevel="3" x14ac:dyDescent="0.25">
      <c r="A804" s="62" t="s">
        <v>586</v>
      </c>
      <c r="B804" s="61" t="s">
        <v>551</v>
      </c>
      <c r="C804" s="61" t="s">
        <v>617</v>
      </c>
      <c r="D804" s="61" t="s">
        <v>642</v>
      </c>
      <c r="E804" s="61" t="s">
        <v>583</v>
      </c>
      <c r="F804" s="60">
        <v>37272968</v>
      </c>
      <c r="G804" s="60">
        <v>37272968</v>
      </c>
      <c r="H804" s="60">
        <v>37272968</v>
      </c>
    </row>
    <row r="805" spans="1:8" ht="76.5" outlineLevel="2" x14ac:dyDescent="0.25">
      <c r="A805" s="62" t="s">
        <v>571</v>
      </c>
      <c r="B805" s="61" t="s">
        <v>551</v>
      </c>
      <c r="C805" s="61" t="s">
        <v>617</v>
      </c>
      <c r="D805" s="61" t="s">
        <v>641</v>
      </c>
      <c r="E805" s="61" t="s">
        <v>442</v>
      </c>
      <c r="F805" s="60">
        <v>242191.64</v>
      </c>
      <c r="G805" s="60">
        <v>242191.64</v>
      </c>
      <c r="H805" s="60">
        <v>242191.64</v>
      </c>
    </row>
    <row r="806" spans="1:8" ht="25.5" outlineLevel="3" x14ac:dyDescent="0.25">
      <c r="A806" s="62" t="s">
        <v>614</v>
      </c>
      <c r="B806" s="61" t="s">
        <v>551</v>
      </c>
      <c r="C806" s="61" t="s">
        <v>617</v>
      </c>
      <c r="D806" s="61" t="s">
        <v>641</v>
      </c>
      <c r="E806" s="61" t="s">
        <v>613</v>
      </c>
      <c r="F806" s="60">
        <v>242191.64</v>
      </c>
      <c r="G806" s="60">
        <v>242191.64</v>
      </c>
      <c r="H806" s="60">
        <v>242191.64</v>
      </c>
    </row>
    <row r="807" spans="1:8" ht="51" outlineLevel="2" x14ac:dyDescent="0.25">
      <c r="A807" s="62" t="s">
        <v>640</v>
      </c>
      <c r="B807" s="61" t="s">
        <v>551</v>
      </c>
      <c r="C807" s="61" t="s">
        <v>617</v>
      </c>
      <c r="D807" s="61" t="s">
        <v>639</v>
      </c>
      <c r="E807" s="61" t="s">
        <v>442</v>
      </c>
      <c r="F807" s="60">
        <v>16379674.84</v>
      </c>
      <c r="G807" s="60">
        <v>16379674.84</v>
      </c>
      <c r="H807" s="60">
        <v>16361993.76</v>
      </c>
    </row>
    <row r="808" spans="1:8" ht="63.75" outlineLevel="3" x14ac:dyDescent="0.25">
      <c r="A808" s="62" t="s">
        <v>628</v>
      </c>
      <c r="B808" s="61" t="s">
        <v>551</v>
      </c>
      <c r="C808" s="61" t="s">
        <v>617</v>
      </c>
      <c r="D808" s="61" t="s">
        <v>639</v>
      </c>
      <c r="E808" s="61" t="s">
        <v>626</v>
      </c>
      <c r="F808" s="60">
        <v>16379674.84</v>
      </c>
      <c r="G808" s="60">
        <v>16379674.84</v>
      </c>
      <c r="H808" s="60">
        <v>16361993.76</v>
      </c>
    </row>
    <row r="809" spans="1:8" ht="38.25" outlineLevel="2" x14ac:dyDescent="0.25">
      <c r="A809" s="62" t="s">
        <v>638</v>
      </c>
      <c r="B809" s="61" t="s">
        <v>551</v>
      </c>
      <c r="C809" s="61" t="s">
        <v>617</v>
      </c>
      <c r="D809" s="61" t="s">
        <v>637</v>
      </c>
      <c r="E809" s="61" t="s">
        <v>442</v>
      </c>
      <c r="F809" s="60">
        <v>148073.28</v>
      </c>
      <c r="G809" s="60">
        <v>148073.28</v>
      </c>
      <c r="H809" s="60">
        <v>148073.28</v>
      </c>
    </row>
    <row r="810" spans="1:8" ht="25.5" outlineLevel="3" x14ac:dyDescent="0.25">
      <c r="A810" s="62" t="s">
        <v>614</v>
      </c>
      <c r="B810" s="61" t="s">
        <v>551</v>
      </c>
      <c r="C810" s="61" t="s">
        <v>617</v>
      </c>
      <c r="D810" s="61" t="s">
        <v>637</v>
      </c>
      <c r="E810" s="61" t="s">
        <v>613</v>
      </c>
      <c r="F810" s="60">
        <v>148073.28</v>
      </c>
      <c r="G810" s="60">
        <v>148073.28</v>
      </c>
      <c r="H810" s="60">
        <v>148073.28</v>
      </c>
    </row>
    <row r="811" spans="1:8" ht="38.25" outlineLevel="2" x14ac:dyDescent="0.25">
      <c r="A811" s="62" t="s">
        <v>636</v>
      </c>
      <c r="B811" s="61" t="s">
        <v>551</v>
      </c>
      <c r="C811" s="61" t="s">
        <v>617</v>
      </c>
      <c r="D811" s="61" t="s">
        <v>635</v>
      </c>
      <c r="E811" s="61" t="s">
        <v>442</v>
      </c>
      <c r="F811" s="60">
        <v>68640</v>
      </c>
      <c r="G811" s="60">
        <v>68640</v>
      </c>
      <c r="H811" s="60">
        <v>68640</v>
      </c>
    </row>
    <row r="812" spans="1:8" ht="25.5" outlineLevel="3" x14ac:dyDescent="0.25">
      <c r="A812" s="62" t="s">
        <v>614</v>
      </c>
      <c r="B812" s="61" t="s">
        <v>551</v>
      </c>
      <c r="C812" s="61" t="s">
        <v>617</v>
      </c>
      <c r="D812" s="61" t="s">
        <v>635</v>
      </c>
      <c r="E812" s="61" t="s">
        <v>613</v>
      </c>
      <c r="F812" s="60">
        <v>68640</v>
      </c>
      <c r="G812" s="60">
        <v>68640</v>
      </c>
      <c r="H812" s="60">
        <v>68640</v>
      </c>
    </row>
    <row r="813" spans="1:8" ht="89.25" outlineLevel="2" x14ac:dyDescent="0.25">
      <c r="A813" s="62" t="s">
        <v>634</v>
      </c>
      <c r="B813" s="61" t="s">
        <v>551</v>
      </c>
      <c r="C813" s="61" t="s">
        <v>617</v>
      </c>
      <c r="D813" s="61" t="s">
        <v>633</v>
      </c>
      <c r="E813" s="61" t="s">
        <v>442</v>
      </c>
      <c r="F813" s="60">
        <v>174000</v>
      </c>
      <c r="G813" s="60">
        <v>174000</v>
      </c>
      <c r="H813" s="60">
        <v>174000</v>
      </c>
    </row>
    <row r="814" spans="1:8" ht="25.5" outlineLevel="3" x14ac:dyDescent="0.25">
      <c r="A814" s="62" t="s">
        <v>614</v>
      </c>
      <c r="B814" s="61" t="s">
        <v>551</v>
      </c>
      <c r="C814" s="61" t="s">
        <v>617</v>
      </c>
      <c r="D814" s="61" t="s">
        <v>633</v>
      </c>
      <c r="E814" s="61" t="s">
        <v>613</v>
      </c>
      <c r="F814" s="60">
        <v>174000</v>
      </c>
      <c r="G814" s="60">
        <v>174000</v>
      </c>
      <c r="H814" s="60">
        <v>174000</v>
      </c>
    </row>
    <row r="815" spans="1:8" ht="89.25" outlineLevel="2" x14ac:dyDescent="0.25">
      <c r="A815" s="62" t="s">
        <v>632</v>
      </c>
      <c r="B815" s="61" t="s">
        <v>551</v>
      </c>
      <c r="C815" s="61" t="s">
        <v>617</v>
      </c>
      <c r="D815" s="61" t="s">
        <v>631</v>
      </c>
      <c r="E815" s="61" t="s">
        <v>442</v>
      </c>
      <c r="F815" s="60">
        <v>116000</v>
      </c>
      <c r="G815" s="60">
        <v>116000</v>
      </c>
      <c r="H815" s="60">
        <v>116000</v>
      </c>
    </row>
    <row r="816" spans="1:8" ht="25.5" outlineLevel="3" x14ac:dyDescent="0.25">
      <c r="A816" s="62" t="s">
        <v>614</v>
      </c>
      <c r="B816" s="61" t="s">
        <v>551</v>
      </c>
      <c r="C816" s="61" t="s">
        <v>617</v>
      </c>
      <c r="D816" s="61" t="s">
        <v>631</v>
      </c>
      <c r="E816" s="61" t="s">
        <v>613</v>
      </c>
      <c r="F816" s="60">
        <v>116000</v>
      </c>
      <c r="G816" s="60">
        <v>116000</v>
      </c>
      <c r="H816" s="60">
        <v>116000</v>
      </c>
    </row>
    <row r="817" spans="1:8" ht="76.5" outlineLevel="2" x14ac:dyDescent="0.25">
      <c r="A817" s="62" t="s">
        <v>571</v>
      </c>
      <c r="B817" s="61" t="s">
        <v>551</v>
      </c>
      <c r="C817" s="61" t="s">
        <v>617</v>
      </c>
      <c r="D817" s="61" t="s">
        <v>630</v>
      </c>
      <c r="E817" s="61" t="s">
        <v>442</v>
      </c>
      <c r="F817" s="60">
        <v>507592.48</v>
      </c>
      <c r="G817" s="60">
        <v>507592.48</v>
      </c>
      <c r="H817" s="60">
        <v>507592.48</v>
      </c>
    </row>
    <row r="818" spans="1:8" ht="25.5" outlineLevel="3" x14ac:dyDescent="0.25">
      <c r="A818" s="62" t="s">
        <v>614</v>
      </c>
      <c r="B818" s="61" t="s">
        <v>551</v>
      </c>
      <c r="C818" s="61" t="s">
        <v>617</v>
      </c>
      <c r="D818" s="61" t="s">
        <v>630</v>
      </c>
      <c r="E818" s="61" t="s">
        <v>613</v>
      </c>
      <c r="F818" s="60">
        <v>507592.48</v>
      </c>
      <c r="G818" s="60">
        <v>507592.48</v>
      </c>
      <c r="H818" s="60">
        <v>507592.48</v>
      </c>
    </row>
    <row r="819" spans="1:8" ht="63.75" outlineLevel="2" x14ac:dyDescent="0.25">
      <c r="A819" s="62" t="s">
        <v>629</v>
      </c>
      <c r="B819" s="61" t="s">
        <v>551</v>
      </c>
      <c r="C819" s="61" t="s">
        <v>617</v>
      </c>
      <c r="D819" s="61" t="s">
        <v>627</v>
      </c>
      <c r="E819" s="61" t="s">
        <v>442</v>
      </c>
      <c r="F819" s="60">
        <v>49672976.18</v>
      </c>
      <c r="G819" s="60">
        <v>49672976.18</v>
      </c>
      <c r="H819" s="60">
        <v>48650210</v>
      </c>
    </row>
    <row r="820" spans="1:8" ht="63.75" outlineLevel="3" x14ac:dyDescent="0.25">
      <c r="A820" s="62" t="s">
        <v>628</v>
      </c>
      <c r="B820" s="61" t="s">
        <v>551</v>
      </c>
      <c r="C820" s="61" t="s">
        <v>617</v>
      </c>
      <c r="D820" s="61" t="s">
        <v>627</v>
      </c>
      <c r="E820" s="61" t="s">
        <v>626</v>
      </c>
      <c r="F820" s="60">
        <v>49672976.18</v>
      </c>
      <c r="G820" s="60">
        <v>49672976.18</v>
      </c>
      <c r="H820" s="60">
        <v>48650210</v>
      </c>
    </row>
    <row r="821" spans="1:8" ht="38.25" outlineLevel="2" x14ac:dyDescent="0.25">
      <c r="A821" s="62" t="s">
        <v>625</v>
      </c>
      <c r="B821" s="61" t="s">
        <v>551</v>
      </c>
      <c r="C821" s="61" t="s">
        <v>617</v>
      </c>
      <c r="D821" s="61" t="s">
        <v>624</v>
      </c>
      <c r="E821" s="61" t="s">
        <v>442</v>
      </c>
      <c r="F821" s="60">
        <v>120666.93</v>
      </c>
      <c r="G821" s="60">
        <v>120666.93</v>
      </c>
      <c r="H821" s="60">
        <v>120666.93</v>
      </c>
    </row>
    <row r="822" spans="1:8" ht="25.5" outlineLevel="3" x14ac:dyDescent="0.25">
      <c r="A822" s="62" t="s">
        <v>614</v>
      </c>
      <c r="B822" s="61" t="s">
        <v>551</v>
      </c>
      <c r="C822" s="61" t="s">
        <v>617</v>
      </c>
      <c r="D822" s="61" t="s">
        <v>624</v>
      </c>
      <c r="E822" s="61" t="s">
        <v>613</v>
      </c>
      <c r="F822" s="60">
        <v>120666.93</v>
      </c>
      <c r="G822" s="60">
        <v>120666.93</v>
      </c>
      <c r="H822" s="60">
        <v>120666.93</v>
      </c>
    </row>
    <row r="823" spans="1:8" ht="38.25" outlineLevel="2" x14ac:dyDescent="0.25">
      <c r="A823" s="62" t="s">
        <v>623</v>
      </c>
      <c r="B823" s="61" t="s">
        <v>551</v>
      </c>
      <c r="C823" s="61" t="s">
        <v>617</v>
      </c>
      <c r="D823" s="61" t="s">
        <v>622</v>
      </c>
      <c r="E823" s="61" t="s">
        <v>442</v>
      </c>
      <c r="F823" s="60">
        <v>447796</v>
      </c>
      <c r="G823" s="60">
        <v>447796</v>
      </c>
      <c r="H823" s="60">
        <v>447796</v>
      </c>
    </row>
    <row r="824" spans="1:8" ht="25.5" outlineLevel="3" x14ac:dyDescent="0.25">
      <c r="A824" s="62" t="s">
        <v>614</v>
      </c>
      <c r="B824" s="61" t="s">
        <v>551</v>
      </c>
      <c r="C824" s="61" t="s">
        <v>617</v>
      </c>
      <c r="D824" s="61" t="s">
        <v>622</v>
      </c>
      <c r="E824" s="61" t="s">
        <v>613</v>
      </c>
      <c r="F824" s="60">
        <v>447796</v>
      </c>
      <c r="G824" s="60">
        <v>447796</v>
      </c>
      <c r="H824" s="60">
        <v>447796</v>
      </c>
    </row>
    <row r="825" spans="1:8" ht="25.5" outlineLevel="2" x14ac:dyDescent="0.25">
      <c r="A825" s="62" t="s">
        <v>620</v>
      </c>
      <c r="B825" s="61" t="s">
        <v>551</v>
      </c>
      <c r="C825" s="61" t="s">
        <v>617</v>
      </c>
      <c r="D825" s="61" t="s">
        <v>621</v>
      </c>
      <c r="E825" s="61" t="s">
        <v>442</v>
      </c>
      <c r="F825" s="60">
        <v>1015722.5</v>
      </c>
      <c r="G825" s="60">
        <v>1015722.5</v>
      </c>
      <c r="H825" s="60">
        <v>1015722.5</v>
      </c>
    </row>
    <row r="826" spans="1:8" ht="25.5" outlineLevel="3" x14ac:dyDescent="0.25">
      <c r="A826" s="62" t="s">
        <v>614</v>
      </c>
      <c r="B826" s="61" t="s">
        <v>551</v>
      </c>
      <c r="C826" s="61" t="s">
        <v>617</v>
      </c>
      <c r="D826" s="61" t="s">
        <v>621</v>
      </c>
      <c r="E826" s="61" t="s">
        <v>613</v>
      </c>
      <c r="F826" s="60">
        <v>1015722.5</v>
      </c>
      <c r="G826" s="60">
        <v>1015722.5</v>
      </c>
      <c r="H826" s="60">
        <v>1015722.5</v>
      </c>
    </row>
    <row r="827" spans="1:8" ht="25.5" outlineLevel="2" x14ac:dyDescent="0.25">
      <c r="A827" s="62" t="s">
        <v>620</v>
      </c>
      <c r="B827" s="61" t="s">
        <v>551</v>
      </c>
      <c r="C827" s="61" t="s">
        <v>617</v>
      </c>
      <c r="D827" s="61" t="s">
        <v>619</v>
      </c>
      <c r="E827" s="61" t="s">
        <v>442</v>
      </c>
      <c r="F827" s="60">
        <v>177305</v>
      </c>
      <c r="G827" s="60">
        <v>177305</v>
      </c>
      <c r="H827" s="60">
        <v>177305</v>
      </c>
    </row>
    <row r="828" spans="1:8" ht="25.5" outlineLevel="3" x14ac:dyDescent="0.25">
      <c r="A828" s="62" t="s">
        <v>614</v>
      </c>
      <c r="B828" s="61" t="s">
        <v>551</v>
      </c>
      <c r="C828" s="61" t="s">
        <v>617</v>
      </c>
      <c r="D828" s="61" t="s">
        <v>619</v>
      </c>
      <c r="E828" s="61" t="s">
        <v>613</v>
      </c>
      <c r="F828" s="60">
        <v>177305</v>
      </c>
      <c r="G828" s="60">
        <v>177305</v>
      </c>
      <c r="H828" s="60">
        <v>177305</v>
      </c>
    </row>
    <row r="829" spans="1:8" ht="25.5" outlineLevel="2" x14ac:dyDescent="0.25">
      <c r="A829" s="62" t="s">
        <v>618</v>
      </c>
      <c r="B829" s="61" t="s">
        <v>551</v>
      </c>
      <c r="C829" s="61" t="s">
        <v>617</v>
      </c>
      <c r="D829" s="61" t="s">
        <v>616</v>
      </c>
      <c r="E829" s="61" t="s">
        <v>442</v>
      </c>
      <c r="F829" s="60">
        <v>345414.86</v>
      </c>
      <c r="G829" s="60">
        <v>345414.86</v>
      </c>
      <c r="H829" s="60">
        <v>300368.82</v>
      </c>
    </row>
    <row r="830" spans="1:8" ht="25.5" outlineLevel="3" x14ac:dyDescent="0.25">
      <c r="A830" s="62" t="s">
        <v>614</v>
      </c>
      <c r="B830" s="61" t="s">
        <v>551</v>
      </c>
      <c r="C830" s="61" t="s">
        <v>617</v>
      </c>
      <c r="D830" s="61" t="s">
        <v>616</v>
      </c>
      <c r="E830" s="61" t="s">
        <v>613</v>
      </c>
      <c r="F830" s="60">
        <v>345414.86</v>
      </c>
      <c r="G830" s="60">
        <v>345414.86</v>
      </c>
      <c r="H830" s="60">
        <v>300368.82</v>
      </c>
    </row>
    <row r="831" spans="1:8" ht="25.5" outlineLevel="1" x14ac:dyDescent="0.25">
      <c r="A831" s="62" t="s">
        <v>615</v>
      </c>
      <c r="B831" s="61" t="s">
        <v>551</v>
      </c>
      <c r="C831" s="61" t="s">
        <v>612</v>
      </c>
      <c r="D831" s="61" t="s">
        <v>450</v>
      </c>
      <c r="E831" s="61" t="s">
        <v>442</v>
      </c>
      <c r="F831" s="60">
        <f>F832</f>
        <v>286440</v>
      </c>
      <c r="G831" s="60">
        <v>286440</v>
      </c>
      <c r="H831" s="60">
        <v>286440</v>
      </c>
    </row>
    <row r="832" spans="1:8" ht="114.75" outlineLevel="2" x14ac:dyDescent="0.25">
      <c r="A832" s="62" t="s">
        <v>553</v>
      </c>
      <c r="B832" s="61" t="s">
        <v>551</v>
      </c>
      <c r="C832" s="61" t="s">
        <v>612</v>
      </c>
      <c r="D832" s="61" t="s">
        <v>549</v>
      </c>
      <c r="E832" s="61" t="s">
        <v>442</v>
      </c>
      <c r="F832" s="60">
        <v>286440</v>
      </c>
      <c r="G832" s="60">
        <v>286440</v>
      </c>
      <c r="H832" s="60">
        <v>286440</v>
      </c>
    </row>
    <row r="833" spans="1:8" ht="25.5" outlineLevel="3" x14ac:dyDescent="0.25">
      <c r="A833" s="62" t="s">
        <v>614</v>
      </c>
      <c r="B833" s="61" t="s">
        <v>551</v>
      </c>
      <c r="C833" s="61" t="s">
        <v>612</v>
      </c>
      <c r="D833" s="61" t="s">
        <v>549</v>
      </c>
      <c r="E833" s="61" t="s">
        <v>613</v>
      </c>
      <c r="F833" s="60">
        <v>195300</v>
      </c>
      <c r="G833" s="60">
        <v>195300</v>
      </c>
      <c r="H833" s="60">
        <v>195300</v>
      </c>
    </row>
    <row r="834" spans="1:8" ht="25.5" outlineLevel="3" x14ac:dyDescent="0.25">
      <c r="A834" s="62" t="s">
        <v>552</v>
      </c>
      <c r="B834" s="61" t="s">
        <v>551</v>
      </c>
      <c r="C834" s="61" t="s">
        <v>612</v>
      </c>
      <c r="D834" s="61" t="s">
        <v>549</v>
      </c>
      <c r="E834" s="61" t="s">
        <v>548</v>
      </c>
      <c r="F834" s="60">
        <v>91140</v>
      </c>
      <c r="G834" s="60">
        <v>91140</v>
      </c>
      <c r="H834" s="60">
        <v>91140</v>
      </c>
    </row>
    <row r="835" spans="1:8" outlineLevel="1" x14ac:dyDescent="0.25">
      <c r="A835" s="62" t="s">
        <v>457</v>
      </c>
      <c r="B835" s="61" t="s">
        <v>551</v>
      </c>
      <c r="C835" s="61" t="s">
        <v>454</v>
      </c>
      <c r="D835" s="61" t="s">
        <v>450</v>
      </c>
      <c r="E835" s="61" t="s">
        <v>442</v>
      </c>
      <c r="F835" s="60">
        <f>F836+F839</f>
        <v>5464300</v>
      </c>
      <c r="G835" s="60">
        <v>5464300</v>
      </c>
      <c r="H835" s="60">
        <v>5186164.8499999996</v>
      </c>
    </row>
    <row r="836" spans="1:8" ht="216.75" outlineLevel="2" x14ac:dyDescent="0.25">
      <c r="A836" s="62" t="s">
        <v>611</v>
      </c>
      <c r="B836" s="61" t="s">
        <v>551</v>
      </c>
      <c r="C836" s="61" t="s">
        <v>454</v>
      </c>
      <c r="D836" s="61" t="s">
        <v>610</v>
      </c>
      <c r="E836" s="61" t="s">
        <v>442</v>
      </c>
      <c r="F836" s="60">
        <v>2419300</v>
      </c>
      <c r="G836" s="60">
        <v>2419300</v>
      </c>
      <c r="H836" s="60">
        <v>2317414.85</v>
      </c>
    </row>
    <row r="837" spans="1:8" ht="25.5" outlineLevel="3" x14ac:dyDescent="0.25">
      <c r="A837" s="62" t="s">
        <v>461</v>
      </c>
      <c r="B837" s="61" t="s">
        <v>551</v>
      </c>
      <c r="C837" s="61" t="s">
        <v>454</v>
      </c>
      <c r="D837" s="61" t="s">
        <v>610</v>
      </c>
      <c r="E837" s="61" t="s">
        <v>458</v>
      </c>
      <c r="F837" s="60">
        <v>19200.79</v>
      </c>
      <c r="G837" s="60">
        <v>19200.79</v>
      </c>
      <c r="H837" s="60">
        <v>18484.259999999998</v>
      </c>
    </row>
    <row r="838" spans="1:8" ht="38.25" outlineLevel="3" x14ac:dyDescent="0.25">
      <c r="A838" s="62" t="s">
        <v>455</v>
      </c>
      <c r="B838" s="61" t="s">
        <v>551</v>
      </c>
      <c r="C838" s="61" t="s">
        <v>454</v>
      </c>
      <c r="D838" s="61" t="s">
        <v>610</v>
      </c>
      <c r="E838" s="61" t="s">
        <v>452</v>
      </c>
      <c r="F838" s="60">
        <v>2400099.21</v>
      </c>
      <c r="G838" s="60">
        <v>2400099.21</v>
      </c>
      <c r="H838" s="60">
        <v>2298930.59</v>
      </c>
    </row>
    <row r="839" spans="1:8" ht="63.75" outlineLevel="2" x14ac:dyDescent="0.25">
      <c r="A839" s="62" t="s">
        <v>609</v>
      </c>
      <c r="B839" s="61" t="s">
        <v>551</v>
      </c>
      <c r="C839" s="61" t="s">
        <v>454</v>
      </c>
      <c r="D839" s="61" t="s">
        <v>608</v>
      </c>
      <c r="E839" s="61" t="s">
        <v>442</v>
      </c>
      <c r="F839" s="60">
        <v>3045000</v>
      </c>
      <c r="G839" s="60">
        <v>3045000</v>
      </c>
      <c r="H839" s="60">
        <v>2868750</v>
      </c>
    </row>
    <row r="840" spans="1:8" ht="25.5" outlineLevel="3" x14ac:dyDescent="0.25">
      <c r="A840" s="62" t="s">
        <v>461</v>
      </c>
      <c r="B840" s="61" t="s">
        <v>551</v>
      </c>
      <c r="C840" s="61" t="s">
        <v>454</v>
      </c>
      <c r="D840" s="61" t="s">
        <v>608</v>
      </c>
      <c r="E840" s="61" t="s">
        <v>458</v>
      </c>
      <c r="F840" s="60">
        <v>45000</v>
      </c>
      <c r="G840" s="60">
        <v>45000</v>
      </c>
      <c r="H840" s="60">
        <v>42750</v>
      </c>
    </row>
    <row r="841" spans="1:8" ht="38.25" outlineLevel="3" x14ac:dyDescent="0.25">
      <c r="A841" s="62" t="s">
        <v>455</v>
      </c>
      <c r="B841" s="61" t="s">
        <v>551</v>
      </c>
      <c r="C841" s="61" t="s">
        <v>454</v>
      </c>
      <c r="D841" s="61" t="s">
        <v>608</v>
      </c>
      <c r="E841" s="61" t="s">
        <v>452</v>
      </c>
      <c r="F841" s="60">
        <v>3000000</v>
      </c>
      <c r="G841" s="60">
        <v>3000000</v>
      </c>
      <c r="H841" s="60">
        <v>2826000</v>
      </c>
    </row>
    <row r="842" spans="1:8" outlineLevel="1" x14ac:dyDescent="0.25">
      <c r="A842" s="62" t="s">
        <v>451</v>
      </c>
      <c r="B842" s="61" t="s">
        <v>551</v>
      </c>
      <c r="C842" s="61" t="s">
        <v>439</v>
      </c>
      <c r="D842" s="61" t="s">
        <v>450</v>
      </c>
      <c r="E842" s="61" t="s">
        <v>442</v>
      </c>
      <c r="F842" s="60">
        <f>F843+F845</f>
        <v>10764800</v>
      </c>
      <c r="G842" s="60">
        <v>10764800</v>
      </c>
      <c r="H842" s="60">
        <v>10095686.449999999</v>
      </c>
    </row>
    <row r="843" spans="1:8" ht="153" outlineLevel="2" x14ac:dyDescent="0.25">
      <c r="A843" s="62" t="s">
        <v>607</v>
      </c>
      <c r="B843" s="61" t="s">
        <v>551</v>
      </c>
      <c r="C843" s="61" t="s">
        <v>439</v>
      </c>
      <c r="D843" s="61" t="s">
        <v>606</v>
      </c>
      <c r="E843" s="61" t="s">
        <v>442</v>
      </c>
      <c r="F843" s="60">
        <v>262600</v>
      </c>
      <c r="G843" s="60">
        <v>262600</v>
      </c>
      <c r="H843" s="60">
        <v>228353.34</v>
      </c>
    </row>
    <row r="844" spans="1:8" ht="25.5" outlineLevel="3" x14ac:dyDescent="0.25">
      <c r="A844" s="62" t="s">
        <v>461</v>
      </c>
      <c r="B844" s="61" t="s">
        <v>551</v>
      </c>
      <c r="C844" s="61" t="s">
        <v>439</v>
      </c>
      <c r="D844" s="61" t="s">
        <v>606</v>
      </c>
      <c r="E844" s="61" t="s">
        <v>458</v>
      </c>
      <c r="F844" s="60">
        <v>262600</v>
      </c>
      <c r="G844" s="60">
        <v>262600</v>
      </c>
      <c r="H844" s="60">
        <v>228353.34</v>
      </c>
    </row>
    <row r="845" spans="1:8" ht="89.25" outlineLevel="2" x14ac:dyDescent="0.25">
      <c r="A845" s="62" t="s">
        <v>605</v>
      </c>
      <c r="B845" s="61" t="s">
        <v>551</v>
      </c>
      <c r="C845" s="61" t="s">
        <v>439</v>
      </c>
      <c r="D845" s="61" t="s">
        <v>603</v>
      </c>
      <c r="E845" s="61" t="s">
        <v>442</v>
      </c>
      <c r="F845" s="60">
        <v>10502200</v>
      </c>
      <c r="G845" s="60">
        <v>10502200</v>
      </c>
      <c r="H845" s="60">
        <v>9867333.1099999994</v>
      </c>
    </row>
    <row r="846" spans="1:8" ht="38.25" outlineLevel="3" x14ac:dyDescent="0.25">
      <c r="A846" s="62" t="s">
        <v>604</v>
      </c>
      <c r="B846" s="61" t="s">
        <v>551</v>
      </c>
      <c r="C846" s="61" t="s">
        <v>439</v>
      </c>
      <c r="D846" s="61" t="s">
        <v>603</v>
      </c>
      <c r="E846" s="61" t="s">
        <v>602</v>
      </c>
      <c r="F846" s="60">
        <v>10502200</v>
      </c>
      <c r="G846" s="60">
        <v>10502200</v>
      </c>
      <c r="H846" s="60">
        <v>9867333.1099999994</v>
      </c>
    </row>
    <row r="847" spans="1:8" ht="25.5" outlineLevel="1" x14ac:dyDescent="0.25">
      <c r="A847" s="62" t="s">
        <v>601</v>
      </c>
      <c r="B847" s="61" t="s">
        <v>551</v>
      </c>
      <c r="C847" s="61" t="s">
        <v>596</v>
      </c>
      <c r="D847" s="61" t="s">
        <v>450</v>
      </c>
      <c r="E847" s="61" t="s">
        <v>442</v>
      </c>
      <c r="F847" s="60">
        <f>F848+F850+F852</f>
        <v>3416422.18</v>
      </c>
      <c r="G847" s="60">
        <v>3416422.18</v>
      </c>
      <c r="H847" s="60">
        <v>2533667.09</v>
      </c>
    </row>
    <row r="848" spans="1:8" ht="76.5" outlineLevel="2" x14ac:dyDescent="0.25">
      <c r="A848" s="62" t="s">
        <v>600</v>
      </c>
      <c r="B848" s="61" t="s">
        <v>551</v>
      </c>
      <c r="C848" s="61" t="s">
        <v>596</v>
      </c>
      <c r="D848" s="61" t="s">
        <v>599</v>
      </c>
      <c r="E848" s="61" t="s">
        <v>442</v>
      </c>
      <c r="F848" s="60">
        <v>129500</v>
      </c>
      <c r="G848" s="60">
        <v>129500</v>
      </c>
      <c r="H848" s="60">
        <v>100500</v>
      </c>
    </row>
    <row r="849" spans="1:8" ht="38.25" outlineLevel="3" x14ac:dyDescent="0.25">
      <c r="A849" s="62" t="s">
        <v>455</v>
      </c>
      <c r="B849" s="61" t="s">
        <v>551</v>
      </c>
      <c r="C849" s="61" t="s">
        <v>596</v>
      </c>
      <c r="D849" s="61" t="s">
        <v>599</v>
      </c>
      <c r="E849" s="61" t="s">
        <v>452</v>
      </c>
      <c r="F849" s="60">
        <v>129500</v>
      </c>
      <c r="G849" s="60">
        <v>129500</v>
      </c>
      <c r="H849" s="60">
        <v>100500</v>
      </c>
    </row>
    <row r="850" spans="1:8" ht="153" outlineLevel="2" x14ac:dyDescent="0.25">
      <c r="A850" s="62" t="s">
        <v>598</v>
      </c>
      <c r="B850" s="61" t="s">
        <v>551</v>
      </c>
      <c r="C850" s="61" t="s">
        <v>596</v>
      </c>
      <c r="D850" s="61" t="s">
        <v>597</v>
      </c>
      <c r="E850" s="61" t="s">
        <v>442</v>
      </c>
      <c r="F850" s="60">
        <v>2544922.1800000002</v>
      </c>
      <c r="G850" s="60">
        <v>2544922.1800000002</v>
      </c>
      <c r="H850" s="60">
        <v>2210567.09</v>
      </c>
    </row>
    <row r="851" spans="1:8" ht="38.25" outlineLevel="3" x14ac:dyDescent="0.25">
      <c r="A851" s="62" t="s">
        <v>455</v>
      </c>
      <c r="B851" s="61" t="s">
        <v>551</v>
      </c>
      <c r="C851" s="61" t="s">
        <v>596</v>
      </c>
      <c r="D851" s="61" t="s">
        <v>597</v>
      </c>
      <c r="E851" s="61" t="s">
        <v>452</v>
      </c>
      <c r="F851" s="60">
        <v>2544922.1800000002</v>
      </c>
      <c r="G851" s="60">
        <v>2544922.1800000002</v>
      </c>
      <c r="H851" s="60">
        <v>2210567.09</v>
      </c>
    </row>
    <row r="852" spans="1:8" ht="63.75" outlineLevel="2" x14ac:dyDescent="0.25">
      <c r="A852" s="62" t="s">
        <v>492</v>
      </c>
      <c r="B852" s="61" t="s">
        <v>551</v>
      </c>
      <c r="C852" s="61" t="s">
        <v>596</v>
      </c>
      <c r="D852" s="61" t="s">
        <v>490</v>
      </c>
      <c r="E852" s="61" t="s">
        <v>442</v>
      </c>
      <c r="F852" s="60">
        <v>742000</v>
      </c>
      <c r="G852" s="60">
        <v>742000</v>
      </c>
      <c r="H852" s="60">
        <v>222600</v>
      </c>
    </row>
    <row r="853" spans="1:8" ht="25.5" outlineLevel="3" x14ac:dyDescent="0.25">
      <c r="A853" s="62" t="s">
        <v>461</v>
      </c>
      <c r="B853" s="61" t="s">
        <v>551</v>
      </c>
      <c r="C853" s="61" t="s">
        <v>596</v>
      </c>
      <c r="D853" s="61" t="s">
        <v>490</v>
      </c>
      <c r="E853" s="61" t="s">
        <v>458</v>
      </c>
      <c r="F853" s="60">
        <v>742000</v>
      </c>
      <c r="G853" s="60">
        <v>742000</v>
      </c>
      <c r="H853" s="60">
        <v>222600</v>
      </c>
    </row>
    <row r="854" spans="1:8" outlineLevel="1" x14ac:dyDescent="0.25">
      <c r="A854" s="62" t="s">
        <v>595</v>
      </c>
      <c r="B854" s="61" t="s">
        <v>551</v>
      </c>
      <c r="C854" s="61" t="s">
        <v>585</v>
      </c>
      <c r="D854" s="61" t="s">
        <v>450</v>
      </c>
      <c r="E854" s="61" t="s">
        <v>442</v>
      </c>
      <c r="F854" s="60">
        <f>F855+F857+F859+F861+F863+F865</f>
        <v>159463087.31</v>
      </c>
      <c r="G854" s="60">
        <v>159463087.31</v>
      </c>
      <c r="H854" s="60">
        <v>156020506.19999999</v>
      </c>
    </row>
    <row r="855" spans="1:8" ht="51" outlineLevel="2" x14ac:dyDescent="0.25">
      <c r="A855" s="62" t="s">
        <v>594</v>
      </c>
      <c r="B855" s="61" t="s">
        <v>551</v>
      </c>
      <c r="C855" s="61" t="s">
        <v>585</v>
      </c>
      <c r="D855" s="61" t="s">
        <v>593</v>
      </c>
      <c r="E855" s="61" t="s">
        <v>442</v>
      </c>
      <c r="F855" s="60">
        <v>2158200</v>
      </c>
      <c r="G855" s="60">
        <v>2158200</v>
      </c>
      <c r="H855" s="60">
        <v>2151468</v>
      </c>
    </row>
    <row r="856" spans="1:8" ht="25.5" outlineLevel="3" x14ac:dyDescent="0.25">
      <c r="A856" s="62" t="s">
        <v>552</v>
      </c>
      <c r="B856" s="61" t="s">
        <v>551</v>
      </c>
      <c r="C856" s="61" t="s">
        <v>585</v>
      </c>
      <c r="D856" s="61" t="s">
        <v>593</v>
      </c>
      <c r="E856" s="61" t="s">
        <v>548</v>
      </c>
      <c r="F856" s="60">
        <v>2158200</v>
      </c>
      <c r="G856" s="60">
        <v>2158200</v>
      </c>
      <c r="H856" s="60">
        <v>2151468</v>
      </c>
    </row>
    <row r="857" spans="1:8" ht="38.25" outlineLevel="2" x14ac:dyDescent="0.25">
      <c r="A857" s="62" t="s">
        <v>592</v>
      </c>
      <c r="B857" s="61" t="s">
        <v>551</v>
      </c>
      <c r="C857" s="61" t="s">
        <v>585</v>
      </c>
      <c r="D857" s="61" t="s">
        <v>591</v>
      </c>
      <c r="E857" s="61" t="s">
        <v>442</v>
      </c>
      <c r="F857" s="60">
        <v>12497525.23</v>
      </c>
      <c r="G857" s="60">
        <v>12497525.23</v>
      </c>
      <c r="H857" s="60">
        <v>12497525.23</v>
      </c>
    </row>
    <row r="858" spans="1:8" ht="25.5" outlineLevel="3" x14ac:dyDescent="0.25">
      <c r="A858" s="62" t="s">
        <v>552</v>
      </c>
      <c r="B858" s="61" t="s">
        <v>551</v>
      </c>
      <c r="C858" s="61" t="s">
        <v>585</v>
      </c>
      <c r="D858" s="61" t="s">
        <v>591</v>
      </c>
      <c r="E858" s="61" t="s">
        <v>548</v>
      </c>
      <c r="F858" s="60">
        <v>12497525.23</v>
      </c>
      <c r="G858" s="60">
        <v>12497525.23</v>
      </c>
      <c r="H858" s="60">
        <v>12497525.23</v>
      </c>
    </row>
    <row r="859" spans="1:8" ht="51" outlineLevel="2" x14ac:dyDescent="0.25">
      <c r="A859" s="62" t="s">
        <v>575</v>
      </c>
      <c r="B859" s="61" t="s">
        <v>551</v>
      </c>
      <c r="C859" s="61" t="s">
        <v>585</v>
      </c>
      <c r="D859" s="61" t="s">
        <v>574</v>
      </c>
      <c r="E859" s="61" t="s">
        <v>442</v>
      </c>
      <c r="F859" s="60">
        <v>24000</v>
      </c>
      <c r="G859" s="60">
        <v>24000</v>
      </c>
      <c r="H859" s="60">
        <v>7500</v>
      </c>
    </row>
    <row r="860" spans="1:8" ht="25.5" outlineLevel="3" x14ac:dyDescent="0.25">
      <c r="A860" s="62" t="s">
        <v>552</v>
      </c>
      <c r="B860" s="61" t="s">
        <v>551</v>
      </c>
      <c r="C860" s="61" t="s">
        <v>585</v>
      </c>
      <c r="D860" s="61" t="s">
        <v>574</v>
      </c>
      <c r="E860" s="61" t="s">
        <v>548</v>
      </c>
      <c r="F860" s="60">
        <v>24000</v>
      </c>
      <c r="G860" s="60">
        <v>24000</v>
      </c>
      <c r="H860" s="60">
        <v>7500</v>
      </c>
    </row>
    <row r="861" spans="1:8" ht="25.5" outlineLevel="2" x14ac:dyDescent="0.25">
      <c r="A861" s="62" t="s">
        <v>590</v>
      </c>
      <c r="B861" s="61" t="s">
        <v>551</v>
      </c>
      <c r="C861" s="61" t="s">
        <v>585</v>
      </c>
      <c r="D861" s="61" t="s">
        <v>589</v>
      </c>
      <c r="E861" s="61" t="s">
        <v>442</v>
      </c>
      <c r="F861" s="60">
        <v>11047850</v>
      </c>
      <c r="G861" s="60">
        <v>11047850</v>
      </c>
      <c r="H861" s="60">
        <v>11047850</v>
      </c>
    </row>
    <row r="862" spans="1:8" ht="25.5" outlineLevel="3" x14ac:dyDescent="0.25">
      <c r="A862" s="62" t="s">
        <v>552</v>
      </c>
      <c r="B862" s="61" t="s">
        <v>551</v>
      </c>
      <c r="C862" s="61" t="s">
        <v>585</v>
      </c>
      <c r="D862" s="61" t="s">
        <v>589</v>
      </c>
      <c r="E862" s="61" t="s">
        <v>548</v>
      </c>
      <c r="F862" s="60">
        <v>11047850</v>
      </c>
      <c r="G862" s="60">
        <v>11047850</v>
      </c>
      <c r="H862" s="60">
        <v>11047850</v>
      </c>
    </row>
    <row r="863" spans="1:8" ht="76.5" outlineLevel="2" x14ac:dyDescent="0.25">
      <c r="A863" s="62" t="s">
        <v>571</v>
      </c>
      <c r="B863" s="61" t="s">
        <v>551</v>
      </c>
      <c r="C863" s="61" t="s">
        <v>585</v>
      </c>
      <c r="D863" s="61" t="s">
        <v>588</v>
      </c>
      <c r="E863" s="61" t="s">
        <v>442</v>
      </c>
      <c r="F863" s="60">
        <v>830000</v>
      </c>
      <c r="G863" s="60">
        <v>830000</v>
      </c>
      <c r="H863" s="60">
        <v>780314.63</v>
      </c>
    </row>
    <row r="864" spans="1:8" ht="25.5" outlineLevel="3" x14ac:dyDescent="0.25">
      <c r="A864" s="62" t="s">
        <v>552</v>
      </c>
      <c r="B864" s="61" t="s">
        <v>551</v>
      </c>
      <c r="C864" s="61" t="s">
        <v>585</v>
      </c>
      <c r="D864" s="61" t="s">
        <v>588</v>
      </c>
      <c r="E864" s="61" t="s">
        <v>548</v>
      </c>
      <c r="F864" s="60">
        <v>830000</v>
      </c>
      <c r="G864" s="60">
        <v>830000</v>
      </c>
      <c r="H864" s="60">
        <v>780314.63</v>
      </c>
    </row>
    <row r="865" spans="1:8" ht="25.5" outlineLevel="2" x14ac:dyDescent="0.25">
      <c r="A865" s="62" t="s">
        <v>587</v>
      </c>
      <c r="B865" s="61" t="s">
        <v>551</v>
      </c>
      <c r="C865" s="61" t="s">
        <v>585</v>
      </c>
      <c r="D865" s="61" t="s">
        <v>584</v>
      </c>
      <c r="E865" s="61" t="s">
        <v>442</v>
      </c>
      <c r="F865" s="60">
        <v>132905512.08</v>
      </c>
      <c r="G865" s="60">
        <v>132905512.08</v>
      </c>
      <c r="H865" s="60">
        <v>129535848.34</v>
      </c>
    </row>
    <row r="866" spans="1:8" ht="63.75" outlineLevel="3" x14ac:dyDescent="0.25">
      <c r="A866" s="62" t="s">
        <v>586</v>
      </c>
      <c r="B866" s="61" t="s">
        <v>551</v>
      </c>
      <c r="C866" s="61" t="s">
        <v>585</v>
      </c>
      <c r="D866" s="61" t="s">
        <v>584</v>
      </c>
      <c r="E866" s="61" t="s">
        <v>583</v>
      </c>
      <c r="F866" s="60">
        <v>132905512.08</v>
      </c>
      <c r="G866" s="60">
        <v>132905512.08</v>
      </c>
      <c r="H866" s="60">
        <v>129535848.34</v>
      </c>
    </row>
    <row r="867" spans="1:8" outlineLevel="1" x14ac:dyDescent="0.25">
      <c r="A867" s="62" t="s">
        <v>582</v>
      </c>
      <c r="B867" s="61" t="s">
        <v>551</v>
      </c>
      <c r="C867" s="61" t="s">
        <v>578</v>
      </c>
      <c r="D867" s="61" t="s">
        <v>450</v>
      </c>
      <c r="E867" s="61" t="s">
        <v>442</v>
      </c>
      <c r="F867" s="60">
        <f>F868+F870</f>
        <v>1666666.67</v>
      </c>
      <c r="G867" s="60">
        <v>1666666.67</v>
      </c>
      <c r="H867" s="60">
        <v>1666666.67</v>
      </c>
    </row>
    <row r="868" spans="1:8" ht="38.25" outlineLevel="2" x14ac:dyDescent="0.25">
      <c r="A868" s="62" t="s">
        <v>581</v>
      </c>
      <c r="B868" s="61" t="s">
        <v>551</v>
      </c>
      <c r="C868" s="61" t="s">
        <v>578</v>
      </c>
      <c r="D868" s="61" t="s">
        <v>580</v>
      </c>
      <c r="E868" s="61" t="s">
        <v>442</v>
      </c>
      <c r="F868" s="60">
        <v>1000000</v>
      </c>
      <c r="G868" s="60">
        <v>1000000</v>
      </c>
      <c r="H868" s="60">
        <v>1000000</v>
      </c>
    </row>
    <row r="869" spans="1:8" ht="25.5" outlineLevel="3" x14ac:dyDescent="0.25">
      <c r="A869" s="62" t="s">
        <v>552</v>
      </c>
      <c r="B869" s="61" t="s">
        <v>551</v>
      </c>
      <c r="C869" s="61" t="s">
        <v>578</v>
      </c>
      <c r="D869" s="61" t="s">
        <v>580</v>
      </c>
      <c r="E869" s="61" t="s">
        <v>548</v>
      </c>
      <c r="F869" s="60">
        <v>1000000</v>
      </c>
      <c r="G869" s="60">
        <v>1000000</v>
      </c>
      <c r="H869" s="60">
        <v>1000000</v>
      </c>
    </row>
    <row r="870" spans="1:8" ht="38.25" outlineLevel="2" x14ac:dyDescent="0.25">
      <c r="A870" s="62" t="s">
        <v>579</v>
      </c>
      <c r="B870" s="61" t="s">
        <v>551</v>
      </c>
      <c r="C870" s="61" t="s">
        <v>578</v>
      </c>
      <c r="D870" s="61" t="s">
        <v>577</v>
      </c>
      <c r="E870" s="61" t="s">
        <v>442</v>
      </c>
      <c r="F870" s="60">
        <v>666666.67000000004</v>
      </c>
      <c r="G870" s="60">
        <v>666666.67000000004</v>
      </c>
      <c r="H870" s="60">
        <v>666666.67000000004</v>
      </c>
    </row>
    <row r="871" spans="1:8" ht="25.5" outlineLevel="3" x14ac:dyDescent="0.25">
      <c r="A871" s="62" t="s">
        <v>552</v>
      </c>
      <c r="B871" s="61" t="s">
        <v>551</v>
      </c>
      <c r="C871" s="61" t="s">
        <v>578</v>
      </c>
      <c r="D871" s="61" t="s">
        <v>577</v>
      </c>
      <c r="E871" s="61" t="s">
        <v>548</v>
      </c>
      <c r="F871" s="60">
        <v>666666.67000000004</v>
      </c>
      <c r="G871" s="60">
        <v>666666.67000000004</v>
      </c>
      <c r="H871" s="60">
        <v>666666.67000000004</v>
      </c>
    </row>
    <row r="872" spans="1:8" outlineLevel="1" x14ac:dyDescent="0.25">
      <c r="A872" s="62" t="s">
        <v>576</v>
      </c>
      <c r="B872" s="61" t="s">
        <v>551</v>
      </c>
      <c r="C872" s="61" t="s">
        <v>556</v>
      </c>
      <c r="D872" s="61" t="s">
        <v>450</v>
      </c>
      <c r="E872" s="61" t="s">
        <v>442</v>
      </c>
      <c r="F872" s="60">
        <f>F873+F875+F877+F879+F881+F883+F885+F887+F889+F891</f>
        <v>64873871.32</v>
      </c>
      <c r="G872" s="60">
        <v>64941290.990000002</v>
      </c>
      <c r="H872" s="60">
        <v>64699405.799999997</v>
      </c>
    </row>
    <row r="873" spans="1:8" ht="51" outlineLevel="2" x14ac:dyDescent="0.25">
      <c r="A873" s="62" t="s">
        <v>575</v>
      </c>
      <c r="B873" s="61" t="s">
        <v>551</v>
      </c>
      <c r="C873" s="61" t="s">
        <v>556</v>
      </c>
      <c r="D873" s="61" t="s">
        <v>574</v>
      </c>
      <c r="E873" s="61" t="s">
        <v>442</v>
      </c>
      <c r="F873" s="60">
        <v>1434736</v>
      </c>
      <c r="G873" s="60">
        <v>1434736</v>
      </c>
      <c r="H873" s="60">
        <v>1428160.1</v>
      </c>
    </row>
    <row r="874" spans="1:8" ht="25.5" outlineLevel="3" x14ac:dyDescent="0.25">
      <c r="A874" s="62" t="s">
        <v>552</v>
      </c>
      <c r="B874" s="61" t="s">
        <v>551</v>
      </c>
      <c r="C874" s="61" t="s">
        <v>556</v>
      </c>
      <c r="D874" s="61" t="s">
        <v>574</v>
      </c>
      <c r="E874" s="61" t="s">
        <v>548</v>
      </c>
      <c r="F874" s="60">
        <v>1434736</v>
      </c>
      <c r="G874" s="60">
        <v>1434736</v>
      </c>
      <c r="H874" s="60">
        <v>1428160.1</v>
      </c>
    </row>
    <row r="875" spans="1:8" ht="63.75" outlineLevel="2" x14ac:dyDescent="0.25">
      <c r="A875" s="62" t="s">
        <v>573</v>
      </c>
      <c r="B875" s="61" t="s">
        <v>551</v>
      </c>
      <c r="C875" s="61" t="s">
        <v>556</v>
      </c>
      <c r="D875" s="61" t="s">
        <v>572</v>
      </c>
      <c r="E875" s="61" t="s">
        <v>442</v>
      </c>
      <c r="F875" s="60">
        <v>19920</v>
      </c>
      <c r="G875" s="60">
        <v>19920</v>
      </c>
      <c r="H875" s="60">
        <v>19920</v>
      </c>
    </row>
    <row r="876" spans="1:8" ht="25.5" outlineLevel="3" x14ac:dyDescent="0.25">
      <c r="A876" s="62" t="s">
        <v>552</v>
      </c>
      <c r="B876" s="61" t="s">
        <v>551</v>
      </c>
      <c r="C876" s="61" t="s">
        <v>556</v>
      </c>
      <c r="D876" s="61" t="s">
        <v>572</v>
      </c>
      <c r="E876" s="61" t="s">
        <v>548</v>
      </c>
      <c r="F876" s="60">
        <v>19920</v>
      </c>
      <c r="G876" s="60">
        <v>19920</v>
      </c>
      <c r="H876" s="60">
        <v>19920</v>
      </c>
    </row>
    <row r="877" spans="1:8" ht="76.5" outlineLevel="2" x14ac:dyDescent="0.25">
      <c r="A877" s="62" t="s">
        <v>571</v>
      </c>
      <c r="B877" s="61" t="s">
        <v>551</v>
      </c>
      <c r="C877" s="61" t="s">
        <v>556</v>
      </c>
      <c r="D877" s="61" t="s">
        <v>570</v>
      </c>
      <c r="E877" s="61" t="s">
        <v>442</v>
      </c>
      <c r="F877" s="60">
        <v>559965.26</v>
      </c>
      <c r="G877" s="60">
        <v>559965.26</v>
      </c>
      <c r="H877" s="60">
        <v>559965.26</v>
      </c>
    </row>
    <row r="878" spans="1:8" ht="25.5" outlineLevel="3" x14ac:dyDescent="0.25">
      <c r="A878" s="62" t="s">
        <v>552</v>
      </c>
      <c r="B878" s="61" t="s">
        <v>551</v>
      </c>
      <c r="C878" s="61" t="s">
        <v>556</v>
      </c>
      <c r="D878" s="61" t="s">
        <v>570</v>
      </c>
      <c r="E878" s="61" t="s">
        <v>548</v>
      </c>
      <c r="F878" s="60">
        <v>559965.26</v>
      </c>
      <c r="G878" s="60">
        <v>559965.26</v>
      </c>
      <c r="H878" s="60">
        <v>559965.26</v>
      </c>
    </row>
    <row r="879" spans="1:8" ht="38.25" outlineLevel="2" x14ac:dyDescent="0.25">
      <c r="A879" s="62" t="s">
        <v>569</v>
      </c>
      <c r="B879" s="61" t="s">
        <v>551</v>
      </c>
      <c r="C879" s="61" t="s">
        <v>556</v>
      </c>
      <c r="D879" s="61" t="s">
        <v>568</v>
      </c>
      <c r="E879" s="61" t="s">
        <v>442</v>
      </c>
      <c r="F879" s="60">
        <v>48540309.060000002</v>
      </c>
      <c r="G879" s="60">
        <v>48540309.060000002</v>
      </c>
      <c r="H879" s="60">
        <v>48304999.770000003</v>
      </c>
    </row>
    <row r="880" spans="1:8" ht="102" outlineLevel="3" x14ac:dyDescent="0.25">
      <c r="A880" s="62" t="s">
        <v>564</v>
      </c>
      <c r="B880" s="61" t="s">
        <v>551</v>
      </c>
      <c r="C880" s="61" t="s">
        <v>556</v>
      </c>
      <c r="D880" s="61" t="s">
        <v>568</v>
      </c>
      <c r="E880" s="61" t="s">
        <v>562</v>
      </c>
      <c r="F880" s="60">
        <v>48540309.060000002</v>
      </c>
      <c r="G880" s="60">
        <v>48540309.060000002</v>
      </c>
      <c r="H880" s="60">
        <v>48304999.770000003</v>
      </c>
    </row>
    <row r="881" spans="1:8" ht="89.25" outlineLevel="2" x14ac:dyDescent="0.25">
      <c r="A881" s="62" t="s">
        <v>567</v>
      </c>
      <c r="B881" s="61" t="s">
        <v>551</v>
      </c>
      <c r="C881" s="61" t="s">
        <v>556</v>
      </c>
      <c r="D881" s="61" t="s">
        <v>566</v>
      </c>
      <c r="E881" s="61" t="s">
        <v>442</v>
      </c>
      <c r="F881" s="60">
        <f>F882</f>
        <v>0</v>
      </c>
      <c r="G881" s="60">
        <v>67419.67</v>
      </c>
      <c r="H881" s="60">
        <v>67419.67</v>
      </c>
    </row>
    <row r="882" spans="1:8" ht="25.5" outlineLevel="3" x14ac:dyDescent="0.25">
      <c r="A882" s="62" t="s">
        <v>552</v>
      </c>
      <c r="B882" s="61" t="s">
        <v>551</v>
      </c>
      <c r="C882" s="61" t="s">
        <v>556</v>
      </c>
      <c r="D882" s="61" t="s">
        <v>566</v>
      </c>
      <c r="E882" s="61" t="s">
        <v>548</v>
      </c>
      <c r="F882" s="60">
        <f>67419.67-67419.67</f>
        <v>0</v>
      </c>
      <c r="G882" s="60">
        <v>67419.67</v>
      </c>
      <c r="H882" s="60">
        <v>67419.67</v>
      </c>
    </row>
    <row r="883" spans="1:8" ht="102" outlineLevel="2" x14ac:dyDescent="0.25">
      <c r="A883" s="62" t="s">
        <v>559</v>
      </c>
      <c r="B883" s="61" t="s">
        <v>551</v>
      </c>
      <c r="C883" s="61" t="s">
        <v>556</v>
      </c>
      <c r="D883" s="61" t="s">
        <v>565</v>
      </c>
      <c r="E883" s="61" t="s">
        <v>442</v>
      </c>
      <c r="F883" s="60">
        <v>6400000</v>
      </c>
      <c r="G883" s="60">
        <v>6400000</v>
      </c>
      <c r="H883" s="60">
        <v>6400000</v>
      </c>
    </row>
    <row r="884" spans="1:8" ht="102" outlineLevel="3" x14ac:dyDescent="0.25">
      <c r="A884" s="62" t="s">
        <v>564</v>
      </c>
      <c r="B884" s="61" t="s">
        <v>551</v>
      </c>
      <c r="C884" s="61" t="s">
        <v>556</v>
      </c>
      <c r="D884" s="61" t="s">
        <v>565</v>
      </c>
      <c r="E884" s="61" t="s">
        <v>562</v>
      </c>
      <c r="F884" s="60">
        <v>6400000</v>
      </c>
      <c r="G884" s="60">
        <v>6400000</v>
      </c>
      <c r="H884" s="60">
        <v>6400000</v>
      </c>
    </row>
    <row r="885" spans="1:8" ht="102" outlineLevel="2" x14ac:dyDescent="0.25">
      <c r="A885" s="62" t="s">
        <v>557</v>
      </c>
      <c r="B885" s="61" t="s">
        <v>551</v>
      </c>
      <c r="C885" s="61" t="s">
        <v>556</v>
      </c>
      <c r="D885" s="61" t="s">
        <v>563</v>
      </c>
      <c r="E885" s="61" t="s">
        <v>442</v>
      </c>
      <c r="F885" s="60">
        <v>4266666.67</v>
      </c>
      <c r="G885" s="60">
        <v>4266666.67</v>
      </c>
      <c r="H885" s="60">
        <v>4266666.67</v>
      </c>
    </row>
    <row r="886" spans="1:8" ht="102" outlineLevel="3" x14ac:dyDescent="0.25">
      <c r="A886" s="62" t="s">
        <v>564</v>
      </c>
      <c r="B886" s="61" t="s">
        <v>551</v>
      </c>
      <c r="C886" s="61" t="s">
        <v>556</v>
      </c>
      <c r="D886" s="61" t="s">
        <v>563</v>
      </c>
      <c r="E886" s="61" t="s">
        <v>562</v>
      </c>
      <c r="F886" s="60">
        <v>4266666.67</v>
      </c>
      <c r="G886" s="60">
        <v>4266666.67</v>
      </c>
      <c r="H886" s="60">
        <v>4266666.67</v>
      </c>
    </row>
    <row r="887" spans="1:8" ht="25.5" outlineLevel="2" x14ac:dyDescent="0.25">
      <c r="A887" s="62" t="s">
        <v>561</v>
      </c>
      <c r="B887" s="61" t="s">
        <v>551</v>
      </c>
      <c r="C887" s="61" t="s">
        <v>556</v>
      </c>
      <c r="D887" s="61" t="s">
        <v>560</v>
      </c>
      <c r="E887" s="61" t="s">
        <v>442</v>
      </c>
      <c r="F887" s="60">
        <v>291896</v>
      </c>
      <c r="G887" s="60">
        <v>291896</v>
      </c>
      <c r="H887" s="60">
        <v>291896</v>
      </c>
    </row>
    <row r="888" spans="1:8" ht="25.5" outlineLevel="3" x14ac:dyDescent="0.25">
      <c r="A888" s="62" t="s">
        <v>552</v>
      </c>
      <c r="B888" s="61" t="s">
        <v>551</v>
      </c>
      <c r="C888" s="61" t="s">
        <v>556</v>
      </c>
      <c r="D888" s="61" t="s">
        <v>560</v>
      </c>
      <c r="E888" s="61" t="s">
        <v>548</v>
      </c>
      <c r="F888" s="60">
        <v>291896</v>
      </c>
      <c r="G888" s="60">
        <v>291896</v>
      </c>
      <c r="H888" s="60">
        <v>291896</v>
      </c>
    </row>
    <row r="889" spans="1:8" ht="102" outlineLevel="2" x14ac:dyDescent="0.25">
      <c r="A889" s="62" t="s">
        <v>559</v>
      </c>
      <c r="B889" s="61" t="s">
        <v>551</v>
      </c>
      <c r="C889" s="61" t="s">
        <v>556</v>
      </c>
      <c r="D889" s="61" t="s">
        <v>558</v>
      </c>
      <c r="E889" s="61" t="s">
        <v>442</v>
      </c>
      <c r="F889" s="60">
        <v>2016227</v>
      </c>
      <c r="G889" s="60">
        <v>2016227</v>
      </c>
      <c r="H889" s="60">
        <v>2016227</v>
      </c>
    </row>
    <row r="890" spans="1:8" ht="25.5" outlineLevel="3" x14ac:dyDescent="0.25">
      <c r="A890" s="62" t="s">
        <v>552</v>
      </c>
      <c r="B890" s="61" t="s">
        <v>551</v>
      </c>
      <c r="C890" s="61" t="s">
        <v>556</v>
      </c>
      <c r="D890" s="61" t="s">
        <v>558</v>
      </c>
      <c r="E890" s="61" t="s">
        <v>548</v>
      </c>
      <c r="F890" s="60">
        <v>2016227</v>
      </c>
      <c r="G890" s="60">
        <v>2016227</v>
      </c>
      <c r="H890" s="60">
        <v>2016227</v>
      </c>
    </row>
    <row r="891" spans="1:8" ht="102" outlineLevel="2" x14ac:dyDescent="0.25">
      <c r="A891" s="62" t="s">
        <v>557</v>
      </c>
      <c r="B891" s="61" t="s">
        <v>551</v>
      </c>
      <c r="C891" s="61" t="s">
        <v>556</v>
      </c>
      <c r="D891" s="61" t="s">
        <v>555</v>
      </c>
      <c r="E891" s="61" t="s">
        <v>442</v>
      </c>
      <c r="F891" s="60">
        <v>1344151.33</v>
      </c>
      <c r="G891" s="60">
        <v>1344151.33</v>
      </c>
      <c r="H891" s="60">
        <v>1344151.33</v>
      </c>
    </row>
    <row r="892" spans="1:8" ht="25.5" outlineLevel="3" x14ac:dyDescent="0.25">
      <c r="A892" s="62" t="s">
        <v>552</v>
      </c>
      <c r="B892" s="61" t="s">
        <v>551</v>
      </c>
      <c r="C892" s="61" t="s">
        <v>556</v>
      </c>
      <c r="D892" s="61" t="s">
        <v>555</v>
      </c>
      <c r="E892" s="61" t="s">
        <v>548</v>
      </c>
      <c r="F892" s="60">
        <v>1344151.33</v>
      </c>
      <c r="G892" s="60">
        <v>1344151.33</v>
      </c>
      <c r="H892" s="60">
        <v>1344151.33</v>
      </c>
    </row>
    <row r="893" spans="1:8" ht="25.5" outlineLevel="1" x14ac:dyDescent="0.25">
      <c r="A893" s="62" t="s">
        <v>554</v>
      </c>
      <c r="B893" s="61" t="s">
        <v>551</v>
      </c>
      <c r="C893" s="61" t="s">
        <v>550</v>
      </c>
      <c r="D893" s="61" t="s">
        <v>450</v>
      </c>
      <c r="E893" s="61" t="s">
        <v>442</v>
      </c>
      <c r="F893" s="60">
        <f>F894</f>
        <v>182280</v>
      </c>
      <c r="G893" s="60">
        <v>182280</v>
      </c>
      <c r="H893" s="60">
        <v>182280</v>
      </c>
    </row>
    <row r="894" spans="1:8" ht="114.75" outlineLevel="2" x14ac:dyDescent="0.25">
      <c r="A894" s="62" t="s">
        <v>553</v>
      </c>
      <c r="B894" s="61" t="s">
        <v>551</v>
      </c>
      <c r="C894" s="61" t="s">
        <v>550</v>
      </c>
      <c r="D894" s="61" t="s">
        <v>549</v>
      </c>
      <c r="E894" s="61" t="s">
        <v>442</v>
      </c>
      <c r="F894" s="60">
        <v>182280</v>
      </c>
      <c r="G894" s="60">
        <v>182280</v>
      </c>
      <c r="H894" s="60">
        <v>182280</v>
      </c>
    </row>
    <row r="895" spans="1:8" ht="25.5" outlineLevel="3" x14ac:dyDescent="0.25">
      <c r="A895" s="62" t="s">
        <v>552</v>
      </c>
      <c r="B895" s="61" t="s">
        <v>551</v>
      </c>
      <c r="C895" s="61" t="s">
        <v>550</v>
      </c>
      <c r="D895" s="61" t="s">
        <v>549</v>
      </c>
      <c r="E895" s="61" t="s">
        <v>548</v>
      </c>
      <c r="F895" s="60">
        <v>182280</v>
      </c>
      <c r="G895" s="60">
        <v>182280</v>
      </c>
      <c r="H895" s="60">
        <v>182280</v>
      </c>
    </row>
    <row r="896" spans="1:8" ht="38.25" x14ac:dyDescent="0.25">
      <c r="A896" s="65" t="s">
        <v>547</v>
      </c>
      <c r="B896" s="64" t="s">
        <v>440</v>
      </c>
      <c r="C896" s="64" t="s">
        <v>546</v>
      </c>
      <c r="D896" s="64" t="s">
        <v>450</v>
      </c>
      <c r="E896" s="64" t="s">
        <v>442</v>
      </c>
      <c r="F896" s="63">
        <f>F897+F933+F936+F949+F954+F970+F973+F976</f>
        <v>241273369.21999997</v>
      </c>
      <c r="G896" s="63">
        <v>241273369.22</v>
      </c>
      <c r="H896" s="63">
        <v>217789027.43000001</v>
      </c>
    </row>
    <row r="897" spans="1:8" outlineLevel="1" x14ac:dyDescent="0.25">
      <c r="A897" s="62" t="s">
        <v>545</v>
      </c>
      <c r="B897" s="61" t="s">
        <v>440</v>
      </c>
      <c r="C897" s="61" t="s">
        <v>509</v>
      </c>
      <c r="D897" s="61" t="s">
        <v>450</v>
      </c>
      <c r="E897" s="61" t="s">
        <v>442</v>
      </c>
      <c r="F897" s="60">
        <f>F898+F901+F903+F905+F907+F911+F913+F915+F917+F919+F921+F923+F925+F927+F929+F931</f>
        <v>57408722.760000005</v>
      </c>
      <c r="G897" s="60">
        <v>57408722.759999998</v>
      </c>
      <c r="H897" s="60">
        <v>54310962.530000001</v>
      </c>
    </row>
    <row r="898" spans="1:8" ht="38.25" outlineLevel="2" x14ac:dyDescent="0.25">
      <c r="A898" s="62" t="s">
        <v>544</v>
      </c>
      <c r="B898" s="61" t="s">
        <v>440</v>
      </c>
      <c r="C898" s="61" t="s">
        <v>509</v>
      </c>
      <c r="D898" s="61" t="s">
        <v>543</v>
      </c>
      <c r="E898" s="61" t="s">
        <v>442</v>
      </c>
      <c r="F898" s="60">
        <v>10598785.68</v>
      </c>
      <c r="G898" s="60">
        <v>10598785.68</v>
      </c>
      <c r="H898" s="60">
        <v>9274166.7300000004</v>
      </c>
    </row>
    <row r="899" spans="1:8" ht="25.5" outlineLevel="3" x14ac:dyDescent="0.25">
      <c r="A899" s="62" t="s">
        <v>461</v>
      </c>
      <c r="B899" s="61" t="s">
        <v>440</v>
      </c>
      <c r="C899" s="61" t="s">
        <v>509</v>
      </c>
      <c r="D899" s="61" t="s">
        <v>543</v>
      </c>
      <c r="E899" s="61" t="s">
        <v>458</v>
      </c>
      <c r="F899" s="60">
        <v>6667484.8799999999</v>
      </c>
      <c r="G899" s="60">
        <v>6667484.8799999999</v>
      </c>
      <c r="H899" s="60">
        <v>6311062.2699999996</v>
      </c>
    </row>
    <row r="900" spans="1:8" outlineLevel="3" x14ac:dyDescent="0.25">
      <c r="A900" s="62" t="s">
        <v>475</v>
      </c>
      <c r="B900" s="61" t="s">
        <v>440</v>
      </c>
      <c r="C900" s="61" t="s">
        <v>509</v>
      </c>
      <c r="D900" s="61" t="s">
        <v>543</v>
      </c>
      <c r="E900" s="61" t="s">
        <v>474</v>
      </c>
      <c r="F900" s="60">
        <v>3931300.8</v>
      </c>
      <c r="G900" s="60">
        <v>3931300.8</v>
      </c>
      <c r="H900" s="60">
        <v>2963104.46</v>
      </c>
    </row>
    <row r="901" spans="1:8" ht="51" outlineLevel="2" x14ac:dyDescent="0.25">
      <c r="A901" s="62" t="s">
        <v>542</v>
      </c>
      <c r="B901" s="61" t="s">
        <v>440</v>
      </c>
      <c r="C901" s="61" t="s">
        <v>509</v>
      </c>
      <c r="D901" s="61" t="s">
        <v>541</v>
      </c>
      <c r="E901" s="61" t="s">
        <v>442</v>
      </c>
      <c r="F901" s="60">
        <v>1151322.8</v>
      </c>
      <c r="G901" s="60">
        <v>1151322.8</v>
      </c>
      <c r="H901" s="60">
        <v>872140</v>
      </c>
    </row>
    <row r="902" spans="1:8" ht="25.5" outlineLevel="3" x14ac:dyDescent="0.25">
      <c r="A902" s="62" t="s">
        <v>461</v>
      </c>
      <c r="B902" s="61" t="s">
        <v>440</v>
      </c>
      <c r="C902" s="61" t="s">
        <v>509</v>
      </c>
      <c r="D902" s="61" t="s">
        <v>541</v>
      </c>
      <c r="E902" s="61" t="s">
        <v>458</v>
      </c>
      <c r="F902" s="60">
        <v>1151322.8</v>
      </c>
      <c r="G902" s="60">
        <v>1151322.8</v>
      </c>
      <c r="H902" s="60">
        <v>872140</v>
      </c>
    </row>
    <row r="903" spans="1:8" ht="38.25" outlineLevel="2" x14ac:dyDescent="0.25">
      <c r="A903" s="62" t="s">
        <v>540</v>
      </c>
      <c r="B903" s="61" t="s">
        <v>440</v>
      </c>
      <c r="C903" s="61" t="s">
        <v>509</v>
      </c>
      <c r="D903" s="61" t="s">
        <v>539</v>
      </c>
      <c r="E903" s="61" t="s">
        <v>442</v>
      </c>
      <c r="F903" s="60">
        <v>2186001.12</v>
      </c>
      <c r="G903" s="60">
        <v>2186001.12</v>
      </c>
      <c r="H903" s="60">
        <v>1868386.5</v>
      </c>
    </row>
    <row r="904" spans="1:8" ht="25.5" outlineLevel="3" x14ac:dyDescent="0.25">
      <c r="A904" s="62" t="s">
        <v>461</v>
      </c>
      <c r="B904" s="61" t="s">
        <v>440</v>
      </c>
      <c r="C904" s="61" t="s">
        <v>509</v>
      </c>
      <c r="D904" s="61" t="s">
        <v>539</v>
      </c>
      <c r="E904" s="61" t="s">
        <v>458</v>
      </c>
      <c r="F904" s="60">
        <v>2186001.12</v>
      </c>
      <c r="G904" s="60">
        <v>2186001.12</v>
      </c>
      <c r="H904" s="60">
        <v>1868386.5</v>
      </c>
    </row>
    <row r="905" spans="1:8" ht="38.25" outlineLevel="2" x14ac:dyDescent="0.25">
      <c r="A905" s="62" t="s">
        <v>538</v>
      </c>
      <c r="B905" s="61" t="s">
        <v>440</v>
      </c>
      <c r="C905" s="61" t="s">
        <v>509</v>
      </c>
      <c r="D905" s="61" t="s">
        <v>537</v>
      </c>
      <c r="E905" s="61" t="s">
        <v>442</v>
      </c>
      <c r="F905" s="60">
        <v>0</v>
      </c>
      <c r="G905" s="60">
        <v>0</v>
      </c>
      <c r="H905" s="60">
        <v>0</v>
      </c>
    </row>
    <row r="906" spans="1:8" ht="25.5" outlineLevel="3" x14ac:dyDescent="0.25">
      <c r="A906" s="62" t="s">
        <v>461</v>
      </c>
      <c r="B906" s="61" t="s">
        <v>440</v>
      </c>
      <c r="C906" s="61" t="s">
        <v>509</v>
      </c>
      <c r="D906" s="61" t="s">
        <v>537</v>
      </c>
      <c r="E906" s="61" t="s">
        <v>458</v>
      </c>
      <c r="F906" s="60">
        <v>0</v>
      </c>
      <c r="G906" s="60">
        <v>0</v>
      </c>
      <c r="H906" s="60">
        <v>0</v>
      </c>
    </row>
    <row r="907" spans="1:8" ht="38.25" outlineLevel="2" x14ac:dyDescent="0.25">
      <c r="A907" s="62" t="s">
        <v>536</v>
      </c>
      <c r="B907" s="61" t="s">
        <v>440</v>
      </c>
      <c r="C907" s="61" t="s">
        <v>509</v>
      </c>
      <c r="D907" s="61" t="s">
        <v>534</v>
      </c>
      <c r="E907" s="61" t="s">
        <v>442</v>
      </c>
      <c r="F907" s="60">
        <v>415765.06</v>
      </c>
      <c r="G907" s="60">
        <v>415765.06</v>
      </c>
      <c r="H907" s="60">
        <v>397223.59</v>
      </c>
    </row>
    <row r="908" spans="1:8" ht="25.5" outlineLevel="3" x14ac:dyDescent="0.25">
      <c r="A908" s="62" t="s">
        <v>461</v>
      </c>
      <c r="B908" s="61" t="s">
        <v>440</v>
      </c>
      <c r="C908" s="61" t="s">
        <v>509</v>
      </c>
      <c r="D908" s="61" t="s">
        <v>534</v>
      </c>
      <c r="E908" s="61" t="s">
        <v>458</v>
      </c>
      <c r="F908" s="60">
        <v>38239.06</v>
      </c>
      <c r="G908" s="60">
        <v>38239.06</v>
      </c>
      <c r="H908" s="60">
        <v>19697.59</v>
      </c>
    </row>
    <row r="909" spans="1:8" outlineLevel="3" x14ac:dyDescent="0.25">
      <c r="A909" s="62" t="s">
        <v>517</v>
      </c>
      <c r="B909" s="61" t="s">
        <v>440</v>
      </c>
      <c r="C909" s="61" t="s">
        <v>509</v>
      </c>
      <c r="D909" s="61" t="s">
        <v>534</v>
      </c>
      <c r="E909" s="61" t="s">
        <v>515</v>
      </c>
      <c r="F909" s="60">
        <v>37526</v>
      </c>
      <c r="G909" s="60">
        <v>37526</v>
      </c>
      <c r="H909" s="60">
        <v>37526</v>
      </c>
    </row>
    <row r="910" spans="1:8" outlineLevel="3" x14ac:dyDescent="0.25">
      <c r="A910" s="62" t="s">
        <v>535</v>
      </c>
      <c r="B910" s="61" t="s">
        <v>440</v>
      </c>
      <c r="C910" s="61" t="s">
        <v>509</v>
      </c>
      <c r="D910" s="61" t="s">
        <v>534</v>
      </c>
      <c r="E910" s="61" t="s">
        <v>533</v>
      </c>
      <c r="F910" s="60">
        <v>340000</v>
      </c>
      <c r="G910" s="60">
        <v>340000</v>
      </c>
      <c r="H910" s="60">
        <v>340000</v>
      </c>
    </row>
    <row r="911" spans="1:8" ht="51" outlineLevel="2" x14ac:dyDescent="0.25">
      <c r="A911" s="62" t="s">
        <v>532</v>
      </c>
      <c r="B911" s="61" t="s">
        <v>440</v>
      </c>
      <c r="C911" s="61" t="s">
        <v>509</v>
      </c>
      <c r="D911" s="61" t="s">
        <v>531</v>
      </c>
      <c r="E911" s="61" t="s">
        <v>442</v>
      </c>
      <c r="F911" s="60">
        <v>565166</v>
      </c>
      <c r="G911" s="60">
        <v>565166</v>
      </c>
      <c r="H911" s="60">
        <v>465000.14</v>
      </c>
    </row>
    <row r="912" spans="1:8" ht="25.5" outlineLevel="3" x14ac:dyDescent="0.25">
      <c r="A912" s="62" t="s">
        <v>461</v>
      </c>
      <c r="B912" s="61" t="s">
        <v>440</v>
      </c>
      <c r="C912" s="61" t="s">
        <v>509</v>
      </c>
      <c r="D912" s="61" t="s">
        <v>531</v>
      </c>
      <c r="E912" s="61" t="s">
        <v>458</v>
      </c>
      <c r="F912" s="60">
        <v>565166</v>
      </c>
      <c r="G912" s="60">
        <v>565166</v>
      </c>
      <c r="H912" s="60">
        <v>465000.14</v>
      </c>
    </row>
    <row r="913" spans="1:8" ht="38.25" outlineLevel="2" x14ac:dyDescent="0.25">
      <c r="A913" s="62" t="s">
        <v>530</v>
      </c>
      <c r="B913" s="61" t="s">
        <v>440</v>
      </c>
      <c r="C913" s="61" t="s">
        <v>509</v>
      </c>
      <c r="D913" s="61" t="s">
        <v>529</v>
      </c>
      <c r="E913" s="61" t="s">
        <v>442</v>
      </c>
      <c r="F913" s="60">
        <v>3367034.46</v>
      </c>
      <c r="G913" s="60">
        <v>3367034.46</v>
      </c>
      <c r="H913" s="60">
        <v>2459797.9300000002</v>
      </c>
    </row>
    <row r="914" spans="1:8" ht="25.5" outlineLevel="3" x14ac:dyDescent="0.25">
      <c r="A914" s="62" t="s">
        <v>461</v>
      </c>
      <c r="B914" s="61" t="s">
        <v>440</v>
      </c>
      <c r="C914" s="61" t="s">
        <v>509</v>
      </c>
      <c r="D914" s="61" t="s">
        <v>529</v>
      </c>
      <c r="E914" s="61" t="s">
        <v>458</v>
      </c>
      <c r="F914" s="60">
        <v>3367034.46</v>
      </c>
      <c r="G914" s="60">
        <v>3367034.46</v>
      </c>
      <c r="H914" s="60">
        <v>2459797.9300000002</v>
      </c>
    </row>
    <row r="915" spans="1:8" ht="25.5" outlineLevel="2" x14ac:dyDescent="0.25">
      <c r="A915" s="62" t="s">
        <v>528</v>
      </c>
      <c r="B915" s="61" t="s">
        <v>440</v>
      </c>
      <c r="C915" s="61" t="s">
        <v>509</v>
      </c>
      <c r="D915" s="61" t="s">
        <v>527</v>
      </c>
      <c r="E915" s="61" t="s">
        <v>442</v>
      </c>
      <c r="F915" s="60">
        <v>881831.44</v>
      </c>
      <c r="G915" s="60">
        <v>881831.44</v>
      </c>
      <c r="H915" s="60">
        <v>881831.44</v>
      </c>
    </row>
    <row r="916" spans="1:8" ht="25.5" outlineLevel="3" x14ac:dyDescent="0.25">
      <c r="A916" s="62" t="s">
        <v>461</v>
      </c>
      <c r="B916" s="61" t="s">
        <v>440</v>
      </c>
      <c r="C916" s="61" t="s">
        <v>509</v>
      </c>
      <c r="D916" s="61" t="s">
        <v>527</v>
      </c>
      <c r="E916" s="61" t="s">
        <v>458</v>
      </c>
      <c r="F916" s="60">
        <v>881831.44</v>
      </c>
      <c r="G916" s="60">
        <v>881831.44</v>
      </c>
      <c r="H916" s="60">
        <v>881831.44</v>
      </c>
    </row>
    <row r="917" spans="1:8" ht="51" outlineLevel="2" x14ac:dyDescent="0.25">
      <c r="A917" s="62" t="s">
        <v>526</v>
      </c>
      <c r="B917" s="61" t="s">
        <v>440</v>
      </c>
      <c r="C917" s="61" t="s">
        <v>509</v>
      </c>
      <c r="D917" s="61" t="s">
        <v>525</v>
      </c>
      <c r="E917" s="61" t="s">
        <v>442</v>
      </c>
      <c r="F917" s="60">
        <v>632764</v>
      </c>
      <c r="G917" s="60">
        <v>632764</v>
      </c>
      <c r="H917" s="60">
        <v>588364</v>
      </c>
    </row>
    <row r="918" spans="1:8" ht="25.5" outlineLevel="3" x14ac:dyDescent="0.25">
      <c r="A918" s="62" t="s">
        <v>461</v>
      </c>
      <c r="B918" s="61" t="s">
        <v>440</v>
      </c>
      <c r="C918" s="61" t="s">
        <v>509</v>
      </c>
      <c r="D918" s="61" t="s">
        <v>525</v>
      </c>
      <c r="E918" s="61" t="s">
        <v>458</v>
      </c>
      <c r="F918" s="60">
        <v>632764</v>
      </c>
      <c r="G918" s="60">
        <v>632764</v>
      </c>
      <c r="H918" s="60">
        <v>588364</v>
      </c>
    </row>
    <row r="919" spans="1:8" ht="63.75" outlineLevel="2" x14ac:dyDescent="0.25">
      <c r="A919" s="62" t="s">
        <v>524</v>
      </c>
      <c r="B919" s="61" t="s">
        <v>440</v>
      </c>
      <c r="C919" s="61" t="s">
        <v>509</v>
      </c>
      <c r="D919" s="61" t="s">
        <v>523</v>
      </c>
      <c r="E919" s="61" t="s">
        <v>442</v>
      </c>
      <c r="F919" s="60">
        <v>498000</v>
      </c>
      <c r="G919" s="60">
        <v>498000</v>
      </c>
      <c r="H919" s="60">
        <v>483000</v>
      </c>
    </row>
    <row r="920" spans="1:8" ht="25.5" outlineLevel="3" x14ac:dyDescent="0.25">
      <c r="A920" s="62" t="s">
        <v>461</v>
      </c>
      <c r="B920" s="61" t="s">
        <v>440</v>
      </c>
      <c r="C920" s="61" t="s">
        <v>509</v>
      </c>
      <c r="D920" s="61" t="s">
        <v>523</v>
      </c>
      <c r="E920" s="61" t="s">
        <v>458</v>
      </c>
      <c r="F920" s="60">
        <v>498000</v>
      </c>
      <c r="G920" s="60">
        <v>498000</v>
      </c>
      <c r="H920" s="60">
        <v>483000</v>
      </c>
    </row>
    <row r="921" spans="1:8" ht="76.5" outlineLevel="2" x14ac:dyDescent="0.25">
      <c r="A921" s="62" t="s">
        <v>522</v>
      </c>
      <c r="B921" s="61" t="s">
        <v>440</v>
      </c>
      <c r="C921" s="61" t="s">
        <v>509</v>
      </c>
      <c r="D921" s="61" t="s">
        <v>521</v>
      </c>
      <c r="E921" s="61" t="s">
        <v>442</v>
      </c>
      <c r="F921" s="60">
        <v>627000</v>
      </c>
      <c r="G921" s="60">
        <v>627000</v>
      </c>
      <c r="H921" s="60">
        <v>626000</v>
      </c>
    </row>
    <row r="922" spans="1:8" ht="25.5" outlineLevel="3" x14ac:dyDescent="0.25">
      <c r="A922" s="62" t="s">
        <v>461</v>
      </c>
      <c r="B922" s="61" t="s">
        <v>440</v>
      </c>
      <c r="C922" s="61" t="s">
        <v>509</v>
      </c>
      <c r="D922" s="61" t="s">
        <v>521</v>
      </c>
      <c r="E922" s="61" t="s">
        <v>458</v>
      </c>
      <c r="F922" s="60">
        <v>627000</v>
      </c>
      <c r="G922" s="60">
        <v>627000</v>
      </c>
      <c r="H922" s="60">
        <v>626000</v>
      </c>
    </row>
    <row r="923" spans="1:8" ht="38.25" outlineLevel="2" x14ac:dyDescent="0.25">
      <c r="A923" s="62" t="s">
        <v>520</v>
      </c>
      <c r="B923" s="61" t="s">
        <v>440</v>
      </c>
      <c r="C923" s="61" t="s">
        <v>509</v>
      </c>
      <c r="D923" s="61" t="s">
        <v>519</v>
      </c>
      <c r="E923" s="61" t="s">
        <v>442</v>
      </c>
      <c r="F923" s="60">
        <v>747450</v>
      </c>
      <c r="G923" s="60">
        <v>747450</v>
      </c>
      <c r="H923" s="60">
        <v>747450</v>
      </c>
    </row>
    <row r="924" spans="1:8" ht="25.5" outlineLevel="3" x14ac:dyDescent="0.25">
      <c r="A924" s="62" t="s">
        <v>461</v>
      </c>
      <c r="B924" s="61" t="s">
        <v>440</v>
      </c>
      <c r="C924" s="61" t="s">
        <v>509</v>
      </c>
      <c r="D924" s="61" t="s">
        <v>519</v>
      </c>
      <c r="E924" s="61" t="s">
        <v>458</v>
      </c>
      <c r="F924" s="60">
        <v>747450</v>
      </c>
      <c r="G924" s="60">
        <v>747450</v>
      </c>
      <c r="H924" s="60">
        <v>747450</v>
      </c>
    </row>
    <row r="925" spans="1:8" ht="38.25" outlineLevel="2" x14ac:dyDescent="0.25">
      <c r="A925" s="62" t="s">
        <v>518</v>
      </c>
      <c r="B925" s="61" t="s">
        <v>440</v>
      </c>
      <c r="C925" s="61" t="s">
        <v>509</v>
      </c>
      <c r="D925" s="61" t="s">
        <v>516</v>
      </c>
      <c r="E925" s="61" t="s">
        <v>442</v>
      </c>
      <c r="F925" s="60">
        <v>108412.2</v>
      </c>
      <c r="G925" s="60">
        <v>108412.2</v>
      </c>
      <c r="H925" s="60">
        <v>108412.2</v>
      </c>
    </row>
    <row r="926" spans="1:8" outlineLevel="3" x14ac:dyDescent="0.25">
      <c r="A926" s="62" t="s">
        <v>517</v>
      </c>
      <c r="B926" s="61" t="s">
        <v>440</v>
      </c>
      <c r="C926" s="61" t="s">
        <v>509</v>
      </c>
      <c r="D926" s="61" t="s">
        <v>516</v>
      </c>
      <c r="E926" s="61" t="s">
        <v>515</v>
      </c>
      <c r="F926" s="60">
        <v>108412.2</v>
      </c>
      <c r="G926" s="60">
        <v>108412.2</v>
      </c>
      <c r="H926" s="60">
        <v>108412.2</v>
      </c>
    </row>
    <row r="927" spans="1:8" ht="89.25" outlineLevel="2" x14ac:dyDescent="0.25">
      <c r="A927" s="62" t="s">
        <v>514</v>
      </c>
      <c r="B927" s="61" t="s">
        <v>440</v>
      </c>
      <c r="C927" s="61" t="s">
        <v>509</v>
      </c>
      <c r="D927" s="61" t="s">
        <v>513</v>
      </c>
      <c r="E927" s="61" t="s">
        <v>442</v>
      </c>
      <c r="F927" s="60">
        <v>450000</v>
      </c>
      <c r="G927" s="60">
        <v>450000</v>
      </c>
      <c r="H927" s="60">
        <v>360000</v>
      </c>
    </row>
    <row r="928" spans="1:8" ht="25.5" outlineLevel="3" x14ac:dyDescent="0.25">
      <c r="A928" s="62" t="s">
        <v>461</v>
      </c>
      <c r="B928" s="61" t="s">
        <v>440</v>
      </c>
      <c r="C928" s="61" t="s">
        <v>509</v>
      </c>
      <c r="D928" s="61" t="s">
        <v>513</v>
      </c>
      <c r="E928" s="61" t="s">
        <v>458</v>
      </c>
      <c r="F928" s="60">
        <v>450000</v>
      </c>
      <c r="G928" s="60">
        <v>450000</v>
      </c>
      <c r="H928" s="60">
        <v>360000</v>
      </c>
    </row>
    <row r="929" spans="1:8" ht="102" outlineLevel="2" x14ac:dyDescent="0.25">
      <c r="A929" s="62" t="s">
        <v>512</v>
      </c>
      <c r="B929" s="61" t="s">
        <v>440</v>
      </c>
      <c r="C929" s="61" t="s">
        <v>509</v>
      </c>
      <c r="D929" s="61" t="s">
        <v>511</v>
      </c>
      <c r="E929" s="61" t="s">
        <v>442</v>
      </c>
      <c r="F929" s="60">
        <v>35179190</v>
      </c>
      <c r="G929" s="60">
        <v>35179190</v>
      </c>
      <c r="H929" s="60">
        <v>35179190</v>
      </c>
    </row>
    <row r="930" spans="1:8" ht="76.5" outlineLevel="3" x14ac:dyDescent="0.25">
      <c r="A930" s="62" t="s">
        <v>473</v>
      </c>
      <c r="B930" s="61" t="s">
        <v>440</v>
      </c>
      <c r="C930" s="61" t="s">
        <v>509</v>
      </c>
      <c r="D930" s="61" t="s">
        <v>511</v>
      </c>
      <c r="E930" s="61" t="s">
        <v>471</v>
      </c>
      <c r="F930" s="60">
        <v>35179190</v>
      </c>
      <c r="G930" s="60">
        <v>35179190</v>
      </c>
      <c r="H930" s="60">
        <v>35179190</v>
      </c>
    </row>
    <row r="931" spans="1:8" ht="38.25" outlineLevel="2" x14ac:dyDescent="0.25">
      <c r="A931" s="62" t="s">
        <v>510</v>
      </c>
      <c r="B931" s="61" t="s">
        <v>440</v>
      </c>
      <c r="C931" s="61" t="s">
        <v>509</v>
      </c>
      <c r="D931" s="61" t="s">
        <v>508</v>
      </c>
      <c r="E931" s="61" t="s">
        <v>442</v>
      </c>
      <c r="F931" s="60">
        <v>0</v>
      </c>
      <c r="G931" s="60">
        <v>0</v>
      </c>
      <c r="H931" s="60">
        <v>0</v>
      </c>
    </row>
    <row r="932" spans="1:8" ht="25.5" outlineLevel="3" x14ac:dyDescent="0.25">
      <c r="A932" s="62" t="s">
        <v>461</v>
      </c>
      <c r="B932" s="61" t="s">
        <v>440</v>
      </c>
      <c r="C932" s="61" t="s">
        <v>509</v>
      </c>
      <c r="D932" s="61" t="s">
        <v>508</v>
      </c>
      <c r="E932" s="61" t="s">
        <v>458</v>
      </c>
      <c r="F932" s="60">
        <v>0</v>
      </c>
      <c r="G932" s="60">
        <v>0</v>
      </c>
      <c r="H932" s="60">
        <v>0</v>
      </c>
    </row>
    <row r="933" spans="1:8" ht="25.5" outlineLevel="1" x14ac:dyDescent="0.25">
      <c r="A933" s="62" t="s">
        <v>507</v>
      </c>
      <c r="B933" s="61" t="s">
        <v>440</v>
      </c>
      <c r="C933" s="61" t="s">
        <v>505</v>
      </c>
      <c r="D933" s="61" t="s">
        <v>450</v>
      </c>
      <c r="E933" s="61" t="s">
        <v>442</v>
      </c>
      <c r="F933" s="60">
        <f>F934</f>
        <v>12952320</v>
      </c>
      <c r="G933" s="60">
        <v>12952320</v>
      </c>
      <c r="H933" s="60">
        <v>7712102.04</v>
      </c>
    </row>
    <row r="934" spans="1:8" ht="63.75" outlineLevel="2" x14ac:dyDescent="0.25">
      <c r="A934" s="62" t="s">
        <v>506</v>
      </c>
      <c r="B934" s="61" t="s">
        <v>440</v>
      </c>
      <c r="C934" s="61" t="s">
        <v>505</v>
      </c>
      <c r="D934" s="61" t="s">
        <v>504</v>
      </c>
      <c r="E934" s="61" t="s">
        <v>442</v>
      </c>
      <c r="F934" s="60">
        <v>12952320</v>
      </c>
      <c r="G934" s="60">
        <v>12952320</v>
      </c>
      <c r="H934" s="60">
        <v>7712102.04</v>
      </c>
    </row>
    <row r="935" spans="1:8" ht="25.5" outlineLevel="3" x14ac:dyDescent="0.25">
      <c r="A935" s="62" t="s">
        <v>461</v>
      </c>
      <c r="B935" s="61" t="s">
        <v>440</v>
      </c>
      <c r="C935" s="61" t="s">
        <v>505</v>
      </c>
      <c r="D935" s="61" t="s">
        <v>504</v>
      </c>
      <c r="E935" s="61" t="s">
        <v>458</v>
      </c>
      <c r="F935" s="60">
        <v>12952320</v>
      </c>
      <c r="G935" s="60">
        <v>12952320</v>
      </c>
      <c r="H935" s="60">
        <v>7712102.04</v>
      </c>
    </row>
    <row r="936" spans="1:8" outlineLevel="1" x14ac:dyDescent="0.25">
      <c r="A936" s="62" t="s">
        <v>503</v>
      </c>
      <c r="B936" s="61" t="s">
        <v>440</v>
      </c>
      <c r="C936" s="61" t="s">
        <v>491</v>
      </c>
      <c r="D936" s="61" t="s">
        <v>450</v>
      </c>
      <c r="E936" s="61" t="s">
        <v>442</v>
      </c>
      <c r="F936" s="60">
        <f>F937+F941+F943+F945+F947</f>
        <v>73958324.25999999</v>
      </c>
      <c r="G936" s="60">
        <v>73958324.260000005</v>
      </c>
      <c r="H936" s="60">
        <v>67769724.890000001</v>
      </c>
    </row>
    <row r="937" spans="1:8" ht="25.5" outlineLevel="2" x14ac:dyDescent="0.25">
      <c r="A937" s="62" t="s">
        <v>502</v>
      </c>
      <c r="B937" s="61" t="s">
        <v>440</v>
      </c>
      <c r="C937" s="61" t="s">
        <v>491</v>
      </c>
      <c r="D937" s="61" t="s">
        <v>500</v>
      </c>
      <c r="E937" s="61" t="s">
        <v>442</v>
      </c>
      <c r="F937" s="60">
        <v>40846446.259999998</v>
      </c>
      <c r="G937" s="60">
        <v>40846446.259999998</v>
      </c>
      <c r="H937" s="60">
        <v>37453544.329999998</v>
      </c>
    </row>
    <row r="938" spans="1:8" ht="25.5" outlineLevel="3" x14ac:dyDescent="0.25">
      <c r="A938" s="62" t="s">
        <v>461</v>
      </c>
      <c r="B938" s="61" t="s">
        <v>440</v>
      </c>
      <c r="C938" s="61" t="s">
        <v>491</v>
      </c>
      <c r="D938" s="61" t="s">
        <v>500</v>
      </c>
      <c r="E938" s="61" t="s">
        <v>458</v>
      </c>
      <c r="F938" s="60">
        <v>16136983.699999999</v>
      </c>
      <c r="G938" s="60">
        <v>16136983.699999999</v>
      </c>
      <c r="H938" s="60">
        <v>15935753.92</v>
      </c>
    </row>
    <row r="939" spans="1:8" outlineLevel="3" x14ac:dyDescent="0.25">
      <c r="A939" s="62" t="s">
        <v>475</v>
      </c>
      <c r="B939" s="61" t="s">
        <v>440</v>
      </c>
      <c r="C939" s="61" t="s">
        <v>491</v>
      </c>
      <c r="D939" s="61" t="s">
        <v>500</v>
      </c>
      <c r="E939" s="61" t="s">
        <v>474</v>
      </c>
      <c r="F939" s="60">
        <v>22463551.030000001</v>
      </c>
      <c r="G939" s="60">
        <v>22463551.030000001</v>
      </c>
      <c r="H939" s="60">
        <v>19301147.879999999</v>
      </c>
    </row>
    <row r="940" spans="1:8" ht="51" outlineLevel="3" x14ac:dyDescent="0.25">
      <c r="A940" s="62" t="s">
        <v>501</v>
      </c>
      <c r="B940" s="61" t="s">
        <v>440</v>
      </c>
      <c r="C940" s="61" t="s">
        <v>491</v>
      </c>
      <c r="D940" s="61" t="s">
        <v>500</v>
      </c>
      <c r="E940" s="61" t="s">
        <v>499</v>
      </c>
      <c r="F940" s="60">
        <v>2245911.5299999998</v>
      </c>
      <c r="G940" s="60">
        <v>2245911.5299999998</v>
      </c>
      <c r="H940" s="60">
        <v>2216642.5299999998</v>
      </c>
    </row>
    <row r="941" spans="1:8" ht="63.75" outlineLevel="2" x14ac:dyDescent="0.25">
      <c r="A941" s="62" t="s">
        <v>498</v>
      </c>
      <c r="B941" s="61" t="s">
        <v>440</v>
      </c>
      <c r="C941" s="61" t="s">
        <v>491</v>
      </c>
      <c r="D941" s="61" t="s">
        <v>497</v>
      </c>
      <c r="E941" s="61" t="s">
        <v>442</v>
      </c>
      <c r="F941" s="60">
        <v>9610340</v>
      </c>
      <c r="G941" s="60">
        <v>9610340</v>
      </c>
      <c r="H941" s="60">
        <v>8532083.5800000001</v>
      </c>
    </row>
    <row r="942" spans="1:8" ht="25.5" outlineLevel="3" x14ac:dyDescent="0.25">
      <c r="A942" s="62" t="s">
        <v>461</v>
      </c>
      <c r="B942" s="61" t="s">
        <v>440</v>
      </c>
      <c r="C942" s="61" t="s">
        <v>491</v>
      </c>
      <c r="D942" s="61" t="s">
        <v>497</v>
      </c>
      <c r="E942" s="61" t="s">
        <v>458</v>
      </c>
      <c r="F942" s="60">
        <v>9610340</v>
      </c>
      <c r="G942" s="60">
        <v>9610340</v>
      </c>
      <c r="H942" s="60">
        <v>8532083.5800000001</v>
      </c>
    </row>
    <row r="943" spans="1:8" ht="38.25" outlineLevel="2" x14ac:dyDescent="0.25">
      <c r="A943" s="62" t="s">
        <v>496</v>
      </c>
      <c r="B943" s="61" t="s">
        <v>440</v>
      </c>
      <c r="C943" s="61" t="s">
        <v>491</v>
      </c>
      <c r="D943" s="61" t="s">
        <v>495</v>
      </c>
      <c r="E943" s="61" t="s">
        <v>442</v>
      </c>
      <c r="F943" s="60">
        <v>11212524.4</v>
      </c>
      <c r="G943" s="60">
        <v>11212524.4</v>
      </c>
      <c r="H943" s="60">
        <v>9631573.5399999991</v>
      </c>
    </row>
    <row r="944" spans="1:8" ht="25.5" outlineLevel="3" x14ac:dyDescent="0.25">
      <c r="A944" s="62" t="s">
        <v>461</v>
      </c>
      <c r="B944" s="61" t="s">
        <v>440</v>
      </c>
      <c r="C944" s="61" t="s">
        <v>491</v>
      </c>
      <c r="D944" s="61" t="s">
        <v>495</v>
      </c>
      <c r="E944" s="61" t="s">
        <v>458</v>
      </c>
      <c r="F944" s="60">
        <v>11212524.4</v>
      </c>
      <c r="G944" s="60">
        <v>11212524.4</v>
      </c>
      <c r="H944" s="60">
        <v>9631573.5399999991</v>
      </c>
    </row>
    <row r="945" spans="1:8" ht="38.25" outlineLevel="2" x14ac:dyDescent="0.25">
      <c r="A945" s="62" t="s">
        <v>494</v>
      </c>
      <c r="B945" s="61" t="s">
        <v>440</v>
      </c>
      <c r="C945" s="61" t="s">
        <v>491</v>
      </c>
      <c r="D945" s="61" t="s">
        <v>493</v>
      </c>
      <c r="E945" s="61" t="s">
        <v>442</v>
      </c>
      <c r="F945" s="60">
        <v>11578157</v>
      </c>
      <c r="G945" s="60">
        <v>11578157</v>
      </c>
      <c r="H945" s="60">
        <v>11517523.439999999</v>
      </c>
    </row>
    <row r="946" spans="1:8" ht="25.5" outlineLevel="3" x14ac:dyDescent="0.25">
      <c r="A946" s="62" t="s">
        <v>461</v>
      </c>
      <c r="B946" s="61" t="s">
        <v>440</v>
      </c>
      <c r="C946" s="61" t="s">
        <v>491</v>
      </c>
      <c r="D946" s="61" t="s">
        <v>493</v>
      </c>
      <c r="E946" s="61" t="s">
        <v>458</v>
      </c>
      <c r="F946" s="60">
        <v>11578157</v>
      </c>
      <c r="G946" s="60">
        <v>11578157</v>
      </c>
      <c r="H946" s="60">
        <v>11517523.439999999</v>
      </c>
    </row>
    <row r="947" spans="1:8" ht="63.75" outlineLevel="2" x14ac:dyDescent="0.25">
      <c r="A947" s="62" t="s">
        <v>492</v>
      </c>
      <c r="B947" s="61" t="s">
        <v>440</v>
      </c>
      <c r="C947" s="61" t="s">
        <v>491</v>
      </c>
      <c r="D947" s="61" t="s">
        <v>490</v>
      </c>
      <c r="E947" s="61" t="s">
        <v>442</v>
      </c>
      <c r="F947" s="60">
        <v>710856.6</v>
      </c>
      <c r="G947" s="60">
        <v>710856.6</v>
      </c>
      <c r="H947" s="60">
        <v>635000</v>
      </c>
    </row>
    <row r="948" spans="1:8" ht="25.5" outlineLevel="3" x14ac:dyDescent="0.25">
      <c r="A948" s="62" t="s">
        <v>461</v>
      </c>
      <c r="B948" s="61" t="s">
        <v>440</v>
      </c>
      <c r="C948" s="61" t="s">
        <v>491</v>
      </c>
      <c r="D948" s="61" t="s">
        <v>490</v>
      </c>
      <c r="E948" s="61" t="s">
        <v>458</v>
      </c>
      <c r="F948" s="60">
        <v>710856.6</v>
      </c>
      <c r="G948" s="60">
        <v>710856.6</v>
      </c>
      <c r="H948" s="60">
        <v>635000</v>
      </c>
    </row>
    <row r="949" spans="1:8" outlineLevel="1" x14ac:dyDescent="0.25">
      <c r="A949" s="62" t="s">
        <v>489</v>
      </c>
      <c r="B949" s="61" t="s">
        <v>440</v>
      </c>
      <c r="C949" s="61" t="s">
        <v>485</v>
      </c>
      <c r="D949" s="61" t="s">
        <v>450</v>
      </c>
      <c r="E949" s="61" t="s">
        <v>442</v>
      </c>
      <c r="F949" s="60">
        <f>F950+F952</f>
        <v>6700000</v>
      </c>
      <c r="G949" s="60">
        <v>6700000</v>
      </c>
      <c r="H949" s="60">
        <v>6699976</v>
      </c>
    </row>
    <row r="950" spans="1:8" ht="25.5" outlineLevel="2" x14ac:dyDescent="0.25">
      <c r="A950" s="62" t="s">
        <v>488</v>
      </c>
      <c r="B950" s="61" t="s">
        <v>440</v>
      </c>
      <c r="C950" s="61" t="s">
        <v>485</v>
      </c>
      <c r="D950" s="61" t="s">
        <v>487</v>
      </c>
      <c r="E950" s="61" t="s">
        <v>442</v>
      </c>
      <c r="F950" s="60">
        <v>3000000</v>
      </c>
      <c r="G950" s="60">
        <v>3000000</v>
      </c>
      <c r="H950" s="60">
        <v>2999976</v>
      </c>
    </row>
    <row r="951" spans="1:8" ht="25.5" outlineLevel="3" x14ac:dyDescent="0.25">
      <c r="A951" s="62" t="s">
        <v>461</v>
      </c>
      <c r="B951" s="61" t="s">
        <v>440</v>
      </c>
      <c r="C951" s="61" t="s">
        <v>485</v>
      </c>
      <c r="D951" s="61" t="s">
        <v>487</v>
      </c>
      <c r="E951" s="61" t="s">
        <v>458</v>
      </c>
      <c r="F951" s="60">
        <v>3000000</v>
      </c>
      <c r="G951" s="60">
        <v>3000000</v>
      </c>
      <c r="H951" s="60">
        <v>2999976</v>
      </c>
    </row>
    <row r="952" spans="1:8" ht="76.5" outlineLevel="2" x14ac:dyDescent="0.25">
      <c r="A952" s="62" t="s">
        <v>486</v>
      </c>
      <c r="B952" s="61" t="s">
        <v>440</v>
      </c>
      <c r="C952" s="61" t="s">
        <v>485</v>
      </c>
      <c r="D952" s="61" t="s">
        <v>484</v>
      </c>
      <c r="E952" s="61" t="s">
        <v>442</v>
      </c>
      <c r="F952" s="60">
        <v>3700000</v>
      </c>
      <c r="G952" s="60">
        <v>3700000</v>
      </c>
      <c r="H952" s="60">
        <v>3700000</v>
      </c>
    </row>
    <row r="953" spans="1:8" ht="25.5" outlineLevel="3" x14ac:dyDescent="0.25">
      <c r="A953" s="62" t="s">
        <v>461</v>
      </c>
      <c r="B953" s="61" t="s">
        <v>440</v>
      </c>
      <c r="C953" s="61" t="s">
        <v>485</v>
      </c>
      <c r="D953" s="61" t="s">
        <v>484</v>
      </c>
      <c r="E953" s="61" t="s">
        <v>458</v>
      </c>
      <c r="F953" s="60">
        <v>3700000</v>
      </c>
      <c r="G953" s="60">
        <v>3700000</v>
      </c>
      <c r="H953" s="60">
        <v>3700000</v>
      </c>
    </row>
    <row r="954" spans="1:8" outlineLevel="1" x14ac:dyDescent="0.25">
      <c r="A954" s="62" t="s">
        <v>483</v>
      </c>
      <c r="B954" s="61" t="s">
        <v>440</v>
      </c>
      <c r="C954" s="61" t="s">
        <v>465</v>
      </c>
      <c r="D954" s="61" t="s">
        <v>450</v>
      </c>
      <c r="E954" s="61" t="s">
        <v>442</v>
      </c>
      <c r="F954" s="60">
        <f>F955+F957+F960+F964+F966+F968</f>
        <v>76697789.199999988</v>
      </c>
      <c r="G954" s="60">
        <v>76697789.200000003</v>
      </c>
      <c r="H954" s="60">
        <v>67769685.969999999</v>
      </c>
    </row>
    <row r="955" spans="1:8" ht="25.5" outlineLevel="2" x14ac:dyDescent="0.25">
      <c r="A955" s="62" t="s">
        <v>482</v>
      </c>
      <c r="B955" s="61" t="s">
        <v>440</v>
      </c>
      <c r="C955" s="61" t="s">
        <v>465</v>
      </c>
      <c r="D955" s="61" t="s">
        <v>480</v>
      </c>
      <c r="E955" s="61" t="s">
        <v>442</v>
      </c>
      <c r="F955" s="60">
        <v>4704800</v>
      </c>
      <c r="G955" s="60">
        <v>4704800</v>
      </c>
      <c r="H955" s="60">
        <v>2704800</v>
      </c>
    </row>
    <row r="956" spans="1:8" ht="51" outlineLevel="3" x14ac:dyDescent="0.25">
      <c r="A956" s="62" t="s">
        <v>481</v>
      </c>
      <c r="B956" s="61" t="s">
        <v>440</v>
      </c>
      <c r="C956" s="61" t="s">
        <v>465</v>
      </c>
      <c r="D956" s="61" t="s">
        <v>480</v>
      </c>
      <c r="E956" s="61" t="s">
        <v>479</v>
      </c>
      <c r="F956" s="60">
        <v>4704800</v>
      </c>
      <c r="G956" s="60">
        <v>4704800</v>
      </c>
      <c r="H956" s="60">
        <v>2704800</v>
      </c>
    </row>
    <row r="957" spans="1:8" ht="63.75" outlineLevel="2" x14ac:dyDescent="0.25">
      <c r="A957" s="62" t="s">
        <v>478</v>
      </c>
      <c r="B957" s="61" t="s">
        <v>440</v>
      </c>
      <c r="C957" s="61" t="s">
        <v>465</v>
      </c>
      <c r="D957" s="61" t="s">
        <v>477</v>
      </c>
      <c r="E957" s="61" t="s">
        <v>442</v>
      </c>
      <c r="F957" s="60">
        <v>14196093.109999999</v>
      </c>
      <c r="G957" s="60">
        <v>14196093.109999999</v>
      </c>
      <c r="H957" s="60">
        <v>13408081.550000001</v>
      </c>
    </row>
    <row r="958" spans="1:8" ht="25.5" outlineLevel="3" x14ac:dyDescent="0.25">
      <c r="A958" s="62" t="s">
        <v>461</v>
      </c>
      <c r="B958" s="61" t="s">
        <v>440</v>
      </c>
      <c r="C958" s="61" t="s">
        <v>465</v>
      </c>
      <c r="D958" s="61" t="s">
        <v>477</v>
      </c>
      <c r="E958" s="61" t="s">
        <v>458</v>
      </c>
      <c r="F958" s="60">
        <v>6095664.0499999998</v>
      </c>
      <c r="G958" s="60">
        <v>6095664.0499999998</v>
      </c>
      <c r="H958" s="60">
        <v>5448258.7000000002</v>
      </c>
    </row>
    <row r="959" spans="1:8" outlineLevel="3" x14ac:dyDescent="0.25">
      <c r="A959" s="62" t="s">
        <v>475</v>
      </c>
      <c r="B959" s="61" t="s">
        <v>440</v>
      </c>
      <c r="C959" s="61" t="s">
        <v>465</v>
      </c>
      <c r="D959" s="61" t="s">
        <v>477</v>
      </c>
      <c r="E959" s="61" t="s">
        <v>474</v>
      </c>
      <c r="F959" s="60">
        <v>8100429.0599999996</v>
      </c>
      <c r="G959" s="60">
        <v>8100429.0599999996</v>
      </c>
      <c r="H959" s="60">
        <v>7959822.8499999996</v>
      </c>
    </row>
    <row r="960" spans="1:8" ht="127.5" outlineLevel="2" x14ac:dyDescent="0.25">
      <c r="A960" s="62" t="s">
        <v>476</v>
      </c>
      <c r="B960" s="61" t="s">
        <v>440</v>
      </c>
      <c r="C960" s="61" t="s">
        <v>465</v>
      </c>
      <c r="D960" s="61" t="s">
        <v>472</v>
      </c>
      <c r="E960" s="61" t="s">
        <v>442</v>
      </c>
      <c r="F960" s="60">
        <v>27892438.02</v>
      </c>
      <c r="G960" s="60">
        <v>27892438.02</v>
      </c>
      <c r="H960" s="60">
        <v>27892438.02</v>
      </c>
    </row>
    <row r="961" spans="1:8" ht="25.5" outlineLevel="3" x14ac:dyDescent="0.25">
      <c r="A961" s="62" t="s">
        <v>461</v>
      </c>
      <c r="B961" s="61" t="s">
        <v>440</v>
      </c>
      <c r="C961" s="61" t="s">
        <v>465</v>
      </c>
      <c r="D961" s="61" t="s">
        <v>472</v>
      </c>
      <c r="E961" s="61" t="s">
        <v>458</v>
      </c>
      <c r="F961" s="60">
        <v>0</v>
      </c>
      <c r="G961" s="60">
        <v>0</v>
      </c>
      <c r="H961" s="60">
        <v>0</v>
      </c>
    </row>
    <row r="962" spans="1:8" outlineLevel="3" x14ac:dyDescent="0.25">
      <c r="A962" s="62" t="s">
        <v>475</v>
      </c>
      <c r="B962" s="61" t="s">
        <v>440</v>
      </c>
      <c r="C962" s="61" t="s">
        <v>465</v>
      </c>
      <c r="D962" s="61" t="s">
        <v>472</v>
      </c>
      <c r="E962" s="61" t="s">
        <v>474</v>
      </c>
      <c r="F962" s="60">
        <v>0</v>
      </c>
      <c r="G962" s="60">
        <v>0</v>
      </c>
      <c r="H962" s="60">
        <v>0</v>
      </c>
    </row>
    <row r="963" spans="1:8" ht="76.5" outlineLevel="3" x14ac:dyDescent="0.25">
      <c r="A963" s="62" t="s">
        <v>473</v>
      </c>
      <c r="B963" s="61" t="s">
        <v>440</v>
      </c>
      <c r="C963" s="61" t="s">
        <v>465</v>
      </c>
      <c r="D963" s="61" t="s">
        <v>472</v>
      </c>
      <c r="E963" s="61" t="s">
        <v>471</v>
      </c>
      <c r="F963" s="60">
        <v>27892438.02</v>
      </c>
      <c r="G963" s="60">
        <v>27892438.02</v>
      </c>
      <c r="H963" s="60">
        <v>27892438.02</v>
      </c>
    </row>
    <row r="964" spans="1:8" ht="25.5" outlineLevel="2" x14ac:dyDescent="0.25">
      <c r="A964" s="62" t="s">
        <v>470</v>
      </c>
      <c r="B964" s="61" t="s">
        <v>440</v>
      </c>
      <c r="C964" s="61" t="s">
        <v>465</v>
      </c>
      <c r="D964" s="61" t="s">
        <v>469</v>
      </c>
      <c r="E964" s="61" t="s">
        <v>442</v>
      </c>
      <c r="F964" s="60">
        <v>27404458.07</v>
      </c>
      <c r="G964" s="60">
        <v>27404458.07</v>
      </c>
      <c r="H964" s="60">
        <v>21264481.399999999</v>
      </c>
    </row>
    <row r="965" spans="1:8" ht="25.5" outlineLevel="3" x14ac:dyDescent="0.25">
      <c r="A965" s="62" t="s">
        <v>461</v>
      </c>
      <c r="B965" s="61" t="s">
        <v>440</v>
      </c>
      <c r="C965" s="61" t="s">
        <v>465</v>
      </c>
      <c r="D965" s="61" t="s">
        <v>469</v>
      </c>
      <c r="E965" s="61" t="s">
        <v>458</v>
      </c>
      <c r="F965" s="60">
        <v>27404458.07</v>
      </c>
      <c r="G965" s="60">
        <v>27404458.07</v>
      </c>
      <c r="H965" s="60">
        <v>21264481.399999999</v>
      </c>
    </row>
    <row r="966" spans="1:8" ht="51" outlineLevel="2" x14ac:dyDescent="0.25">
      <c r="A966" s="62" t="s">
        <v>468</v>
      </c>
      <c r="B966" s="61" t="s">
        <v>440</v>
      </c>
      <c r="C966" s="61" t="s">
        <v>465</v>
      </c>
      <c r="D966" s="61" t="s">
        <v>467</v>
      </c>
      <c r="E966" s="61" t="s">
        <v>442</v>
      </c>
      <c r="F966" s="60">
        <v>0</v>
      </c>
      <c r="G966" s="60">
        <v>0</v>
      </c>
      <c r="H966" s="60">
        <v>0</v>
      </c>
    </row>
    <row r="967" spans="1:8" ht="25.5" outlineLevel="3" x14ac:dyDescent="0.25">
      <c r="A967" s="62" t="s">
        <v>461</v>
      </c>
      <c r="B967" s="61" t="s">
        <v>440</v>
      </c>
      <c r="C967" s="61" t="s">
        <v>465</v>
      </c>
      <c r="D967" s="61" t="s">
        <v>467</v>
      </c>
      <c r="E967" s="61" t="s">
        <v>458</v>
      </c>
      <c r="F967" s="60">
        <v>0</v>
      </c>
      <c r="G967" s="60">
        <v>0</v>
      </c>
      <c r="H967" s="60">
        <v>0</v>
      </c>
    </row>
    <row r="968" spans="1:8" ht="76.5" outlineLevel="2" x14ac:dyDescent="0.25">
      <c r="A968" s="62" t="s">
        <v>466</v>
      </c>
      <c r="B968" s="61" t="s">
        <v>440</v>
      </c>
      <c r="C968" s="61" t="s">
        <v>465</v>
      </c>
      <c r="D968" s="61" t="s">
        <v>464</v>
      </c>
      <c r="E968" s="61" t="s">
        <v>442</v>
      </c>
      <c r="F968" s="60">
        <v>2500000</v>
      </c>
      <c r="G968" s="60">
        <v>2500000</v>
      </c>
      <c r="H968" s="60">
        <v>2499885</v>
      </c>
    </row>
    <row r="969" spans="1:8" ht="25.5" outlineLevel="3" x14ac:dyDescent="0.25">
      <c r="A969" s="62" t="s">
        <v>461</v>
      </c>
      <c r="B969" s="61" t="s">
        <v>440</v>
      </c>
      <c r="C969" s="61" t="s">
        <v>465</v>
      </c>
      <c r="D969" s="61" t="s">
        <v>464</v>
      </c>
      <c r="E969" s="61" t="s">
        <v>458</v>
      </c>
      <c r="F969" s="60">
        <v>2500000</v>
      </c>
      <c r="G969" s="60">
        <v>2500000</v>
      </c>
      <c r="H969" s="60">
        <v>2499885</v>
      </c>
    </row>
    <row r="970" spans="1:8" ht="25.5" outlineLevel="1" x14ac:dyDescent="0.25">
      <c r="A970" s="62" t="s">
        <v>463</v>
      </c>
      <c r="B970" s="61" t="s">
        <v>440</v>
      </c>
      <c r="C970" s="61" t="s">
        <v>460</v>
      </c>
      <c r="D970" s="61" t="s">
        <v>450</v>
      </c>
      <c r="E970" s="61" t="s">
        <v>442</v>
      </c>
      <c r="F970" s="60">
        <f>F971</f>
        <v>1442000</v>
      </c>
      <c r="G970" s="60">
        <v>1442000</v>
      </c>
      <c r="H970" s="60">
        <v>1442000</v>
      </c>
    </row>
    <row r="971" spans="1:8" ht="51" outlineLevel="2" x14ac:dyDescent="0.25">
      <c r="A971" s="62" t="s">
        <v>462</v>
      </c>
      <c r="B971" s="61" t="s">
        <v>440</v>
      </c>
      <c r="C971" s="61" t="s">
        <v>460</v>
      </c>
      <c r="D971" s="61" t="s">
        <v>459</v>
      </c>
      <c r="E971" s="61" t="s">
        <v>442</v>
      </c>
      <c r="F971" s="60">
        <v>1442000</v>
      </c>
      <c r="G971" s="60">
        <v>1442000</v>
      </c>
      <c r="H971" s="60">
        <v>1442000</v>
      </c>
    </row>
    <row r="972" spans="1:8" ht="25.5" outlineLevel="3" x14ac:dyDescent="0.25">
      <c r="A972" s="62" t="s">
        <v>461</v>
      </c>
      <c r="B972" s="61" t="s">
        <v>440</v>
      </c>
      <c r="C972" s="61" t="s">
        <v>460</v>
      </c>
      <c r="D972" s="61" t="s">
        <v>459</v>
      </c>
      <c r="E972" s="61" t="s">
        <v>458</v>
      </c>
      <c r="F972" s="60">
        <v>1442000</v>
      </c>
      <c r="G972" s="60">
        <v>1442000</v>
      </c>
      <c r="H972" s="60">
        <v>1442000</v>
      </c>
    </row>
    <row r="973" spans="1:8" outlineLevel="1" x14ac:dyDescent="0.25">
      <c r="A973" s="62" t="s">
        <v>457</v>
      </c>
      <c r="B973" s="61" t="s">
        <v>440</v>
      </c>
      <c r="C973" s="61" t="s">
        <v>454</v>
      </c>
      <c r="D973" s="61" t="s">
        <v>450</v>
      </c>
      <c r="E973" s="61" t="s">
        <v>442</v>
      </c>
      <c r="F973" s="60">
        <f>F974</f>
        <v>343400</v>
      </c>
      <c r="G973" s="60">
        <v>343400</v>
      </c>
      <c r="H973" s="60">
        <v>340000</v>
      </c>
    </row>
    <row r="974" spans="1:8" ht="76.5" outlineLevel="2" x14ac:dyDescent="0.25">
      <c r="A974" s="62" t="s">
        <v>456</v>
      </c>
      <c r="B974" s="61" t="s">
        <v>440</v>
      </c>
      <c r="C974" s="61" t="s">
        <v>454</v>
      </c>
      <c r="D974" s="61" t="s">
        <v>453</v>
      </c>
      <c r="E974" s="61" t="s">
        <v>442</v>
      </c>
      <c r="F974" s="60">
        <v>343400</v>
      </c>
      <c r="G974" s="60">
        <v>343400</v>
      </c>
      <c r="H974" s="60">
        <v>340000</v>
      </c>
    </row>
    <row r="975" spans="1:8" ht="45" customHeight="1" outlineLevel="3" x14ac:dyDescent="0.25">
      <c r="A975" s="62" t="s">
        <v>455</v>
      </c>
      <c r="B975" s="61" t="s">
        <v>440</v>
      </c>
      <c r="C975" s="61" t="s">
        <v>454</v>
      </c>
      <c r="D975" s="61" t="s">
        <v>453</v>
      </c>
      <c r="E975" s="61" t="s">
        <v>452</v>
      </c>
      <c r="F975" s="60">
        <v>343400</v>
      </c>
      <c r="G975" s="60">
        <v>343400</v>
      </c>
      <c r="H975" s="60">
        <v>340000</v>
      </c>
    </row>
    <row r="976" spans="1:8" outlineLevel="1" x14ac:dyDescent="0.25">
      <c r="A976" s="62" t="s">
        <v>451</v>
      </c>
      <c r="B976" s="61" t="s">
        <v>440</v>
      </c>
      <c r="C976" s="61" t="s">
        <v>439</v>
      </c>
      <c r="D976" s="61" t="s">
        <v>450</v>
      </c>
      <c r="E976" s="61" t="s">
        <v>442</v>
      </c>
      <c r="F976" s="60">
        <f>F977+F979+F981</f>
        <v>11770813</v>
      </c>
      <c r="G976" s="60">
        <v>11770813</v>
      </c>
      <c r="H976" s="60">
        <v>11744576</v>
      </c>
    </row>
    <row r="977" spans="1:8" ht="76.5" outlineLevel="2" x14ac:dyDescent="0.25">
      <c r="A977" s="62" t="s">
        <v>449</v>
      </c>
      <c r="B977" s="61" t="s">
        <v>440</v>
      </c>
      <c r="C977" s="61" t="s">
        <v>439</v>
      </c>
      <c r="D977" s="61" t="s">
        <v>447</v>
      </c>
      <c r="E977" s="61" t="s">
        <v>442</v>
      </c>
      <c r="F977" s="60">
        <v>9568380</v>
      </c>
      <c r="G977" s="60">
        <v>9568380</v>
      </c>
      <c r="H977" s="60">
        <v>9542143</v>
      </c>
    </row>
    <row r="978" spans="1:8" ht="51" outlineLevel="3" x14ac:dyDescent="0.25">
      <c r="A978" s="62" t="s">
        <v>448</v>
      </c>
      <c r="B978" s="61" t="s">
        <v>440</v>
      </c>
      <c r="C978" s="61" t="s">
        <v>439</v>
      </c>
      <c r="D978" s="61" t="s">
        <v>447</v>
      </c>
      <c r="E978" s="61" t="s">
        <v>446</v>
      </c>
      <c r="F978" s="60">
        <v>9568380</v>
      </c>
      <c r="G978" s="60">
        <v>9568380</v>
      </c>
      <c r="H978" s="60">
        <v>9542143</v>
      </c>
    </row>
    <row r="979" spans="1:8" ht="51" outlineLevel="2" x14ac:dyDescent="0.25">
      <c r="A979" s="62" t="s">
        <v>445</v>
      </c>
      <c r="B979" s="61" t="s">
        <v>440</v>
      </c>
      <c r="C979" s="61" t="s">
        <v>439</v>
      </c>
      <c r="D979" s="61" t="s">
        <v>444</v>
      </c>
      <c r="E979" s="61" t="s">
        <v>442</v>
      </c>
      <c r="F979" s="60">
        <v>0</v>
      </c>
      <c r="G979" s="60">
        <v>0</v>
      </c>
      <c r="H979" s="60">
        <v>0</v>
      </c>
    </row>
    <row r="980" spans="1:8" ht="25.5" outlineLevel="3" x14ac:dyDescent="0.25">
      <c r="A980" s="62" t="s">
        <v>441</v>
      </c>
      <c r="B980" s="61" t="s">
        <v>440</v>
      </c>
      <c r="C980" s="61" t="s">
        <v>439</v>
      </c>
      <c r="D980" s="61" t="s">
        <v>444</v>
      </c>
      <c r="E980" s="61" t="s">
        <v>437</v>
      </c>
      <c r="F980" s="60">
        <v>0</v>
      </c>
      <c r="G980" s="60">
        <v>0</v>
      </c>
      <c r="H980" s="60">
        <v>0</v>
      </c>
    </row>
    <row r="981" spans="1:8" ht="25.5" outlineLevel="2" x14ac:dyDescent="0.25">
      <c r="A981" s="62" t="s">
        <v>443</v>
      </c>
      <c r="B981" s="61" t="s">
        <v>440</v>
      </c>
      <c r="C981" s="61" t="s">
        <v>439</v>
      </c>
      <c r="D981" s="61" t="s">
        <v>438</v>
      </c>
      <c r="E981" s="61" t="s">
        <v>442</v>
      </c>
      <c r="F981" s="60">
        <v>2202433</v>
      </c>
      <c r="G981" s="60">
        <v>2202433</v>
      </c>
      <c r="H981" s="60">
        <v>2202433</v>
      </c>
    </row>
    <row r="982" spans="1:8" ht="25.5" outlineLevel="3" x14ac:dyDescent="0.25">
      <c r="A982" s="62" t="s">
        <v>441</v>
      </c>
      <c r="B982" s="61" t="s">
        <v>440</v>
      </c>
      <c r="C982" s="61" t="s">
        <v>439</v>
      </c>
      <c r="D982" s="61" t="s">
        <v>438</v>
      </c>
      <c r="E982" s="61" t="s">
        <v>437</v>
      </c>
      <c r="F982" s="60">
        <v>2202433</v>
      </c>
      <c r="G982" s="60">
        <v>2202433</v>
      </c>
      <c r="H982" s="60">
        <v>2202433</v>
      </c>
    </row>
    <row r="983" spans="1:8" ht="12.75" customHeight="1" x14ac:dyDescent="0.25">
      <c r="A983" s="59" t="s">
        <v>436</v>
      </c>
      <c r="B983" s="58"/>
      <c r="C983" s="58"/>
      <c r="D983" s="58"/>
      <c r="E983" s="58"/>
      <c r="F983" s="57">
        <f>F11+F37+F527+F540+F565+F896</f>
        <v>4091876118.7300005</v>
      </c>
      <c r="G983" s="57">
        <v>4088780664.5599999</v>
      </c>
      <c r="H983" s="57">
        <v>3827730454.2199998</v>
      </c>
    </row>
    <row r="984" spans="1:8" ht="12.75" customHeight="1" x14ac:dyDescent="0.25">
      <c r="A984" s="56"/>
      <c r="B984" s="56"/>
      <c r="C984" s="56"/>
      <c r="D984" s="56"/>
      <c r="E984" s="56"/>
      <c r="F984" s="56"/>
      <c r="G984" s="56"/>
      <c r="H984" s="56"/>
    </row>
    <row r="985" spans="1:8" x14ac:dyDescent="0.25">
      <c r="A985" s="55"/>
      <c r="B985" s="54"/>
      <c r="C985" s="54"/>
      <c r="D985" s="54"/>
      <c r="E985" s="54"/>
      <c r="F985" s="54"/>
      <c r="G985" s="53"/>
      <c r="H985" s="52"/>
    </row>
  </sheetData>
  <mergeCells count="17">
    <mergeCell ref="A6:H6"/>
    <mergeCell ref="A7:H7"/>
    <mergeCell ref="B8:B9"/>
    <mergeCell ref="C8:C9"/>
    <mergeCell ref="D8:D9"/>
    <mergeCell ref="E8:E9"/>
    <mergeCell ref="H8:H9"/>
    <mergeCell ref="A983:E983"/>
    <mergeCell ref="A985:F985"/>
    <mergeCell ref="A1:H1"/>
    <mergeCell ref="A2:H2"/>
    <mergeCell ref="A3:H3"/>
    <mergeCell ref="A4:H4"/>
    <mergeCell ref="F8:F9"/>
    <mergeCell ref="G8:G9"/>
    <mergeCell ref="A8:A9"/>
    <mergeCell ref="A5:H5"/>
  </mergeCells>
  <pageMargins left="0.98425196850393704" right="0.59055118110236227" top="0.78740157480314965" bottom="0.78740157480314965" header="0.39370078740157483" footer="0.39370078740157483"/>
  <pageSetup paperSize="9" scale="6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43"/>
  <sheetViews>
    <sheetView showGridLines="0" view="pageBreakPreview" zoomScaleNormal="100" zoomScaleSheetLayoutView="100" workbookViewId="0">
      <pane ySplit="9" topLeftCell="A672" activePane="bottomLeft" state="frozen"/>
      <selection pane="bottomLeft" activeCell="A4" sqref="A4:G4"/>
    </sheetView>
  </sheetViews>
  <sheetFormatPr defaultRowHeight="15" outlineLevelRow="2" x14ac:dyDescent="0.25"/>
  <cols>
    <col min="1" max="1" width="40" style="81" customWidth="1"/>
    <col min="2" max="2" width="9.140625" style="81" customWidth="1"/>
    <col min="3" max="3" width="10.7109375" style="81" customWidth="1"/>
    <col min="4" max="4" width="9.28515625" style="81" customWidth="1"/>
    <col min="5" max="6" width="14.7109375" style="81" customWidth="1"/>
    <col min="7" max="7" width="16" style="81" customWidth="1"/>
    <col min="8" max="8" width="10" style="81" bestFit="1" customWidth="1"/>
    <col min="9" max="16384" width="9.140625" style="81"/>
  </cols>
  <sheetData>
    <row r="1" spans="1:7" ht="15.75" x14ac:dyDescent="0.25">
      <c r="A1" s="84" t="s">
        <v>1629</v>
      </c>
      <c r="B1" s="84"/>
      <c r="C1" s="84"/>
      <c r="D1" s="84"/>
      <c r="E1" s="84"/>
      <c r="F1" s="84"/>
      <c r="G1" s="84"/>
    </row>
    <row r="2" spans="1:7" ht="15.75" x14ac:dyDescent="0.25">
      <c r="A2" s="84" t="s">
        <v>187</v>
      </c>
      <c r="B2" s="84"/>
      <c r="C2" s="84"/>
      <c r="D2" s="84"/>
      <c r="E2" s="84"/>
      <c r="F2" s="84"/>
      <c r="G2" s="84"/>
    </row>
    <row r="3" spans="1:7" ht="15.75" x14ac:dyDescent="0.25">
      <c r="A3" s="84" t="s">
        <v>188</v>
      </c>
      <c r="B3" s="84"/>
      <c r="C3" s="84"/>
      <c r="D3" s="84"/>
      <c r="E3" s="84"/>
      <c r="F3" s="84"/>
      <c r="G3" s="84"/>
    </row>
    <row r="4" spans="1:7" ht="25.7" customHeight="1" x14ac:dyDescent="0.25">
      <c r="A4" s="84" t="s">
        <v>313</v>
      </c>
      <c r="B4" s="84"/>
      <c r="C4" s="84"/>
      <c r="D4" s="84"/>
      <c r="E4" s="84"/>
      <c r="F4" s="84"/>
      <c r="G4" s="84"/>
    </row>
    <row r="5" spans="1:7" ht="51.75" customHeight="1" x14ac:dyDescent="0.25">
      <c r="A5" s="79" t="s">
        <v>1628</v>
      </c>
      <c r="B5" s="78"/>
      <c r="C5" s="78"/>
      <c r="D5" s="78"/>
      <c r="E5" s="78"/>
      <c r="F5" s="78"/>
      <c r="G5" s="78"/>
    </row>
    <row r="6" spans="1:7" ht="15.75" customHeight="1" x14ac:dyDescent="0.25">
      <c r="A6" s="77"/>
      <c r="B6" s="76"/>
      <c r="C6" s="76"/>
      <c r="D6" s="76"/>
      <c r="E6" s="76"/>
      <c r="F6" s="76"/>
      <c r="G6" s="76"/>
    </row>
    <row r="7" spans="1:7" ht="12.75" customHeight="1" x14ac:dyDescent="0.25">
      <c r="A7" s="75" t="s">
        <v>0</v>
      </c>
      <c r="B7" s="74"/>
      <c r="C7" s="74"/>
      <c r="D7" s="74"/>
      <c r="E7" s="74"/>
      <c r="F7" s="74"/>
      <c r="G7" s="74"/>
    </row>
    <row r="8" spans="1:7" ht="48.75" customHeight="1" x14ac:dyDescent="0.25">
      <c r="A8" s="72" t="s">
        <v>1627</v>
      </c>
      <c r="B8" s="72" t="s">
        <v>1248</v>
      </c>
      <c r="C8" s="72" t="s">
        <v>1247</v>
      </c>
      <c r="D8" s="72" t="s">
        <v>1246</v>
      </c>
      <c r="E8" s="72" t="s">
        <v>1245</v>
      </c>
      <c r="F8" s="73" t="s">
        <v>1244</v>
      </c>
      <c r="G8" s="72" t="s">
        <v>1243</v>
      </c>
    </row>
    <row r="9" spans="1:7" ht="21" customHeight="1" x14ac:dyDescent="0.25">
      <c r="A9" s="70"/>
      <c r="B9" s="70"/>
      <c r="C9" s="70"/>
      <c r="D9" s="70"/>
      <c r="E9" s="70"/>
      <c r="F9" s="71"/>
      <c r="G9" s="70"/>
    </row>
    <row r="10" spans="1:7" x14ac:dyDescent="0.25">
      <c r="A10" s="68">
        <v>1</v>
      </c>
      <c r="B10" s="68">
        <v>2</v>
      </c>
      <c r="C10" s="68">
        <v>3</v>
      </c>
      <c r="D10" s="68">
        <v>4</v>
      </c>
      <c r="E10" s="68">
        <v>5</v>
      </c>
      <c r="F10" s="69">
        <v>6</v>
      </c>
      <c r="G10" s="68">
        <v>7</v>
      </c>
    </row>
    <row r="11" spans="1:7" ht="51" x14ac:dyDescent="0.25">
      <c r="A11" s="65" t="s">
        <v>1626</v>
      </c>
      <c r="B11" s="64" t="s">
        <v>1236</v>
      </c>
      <c r="C11" s="64" t="s">
        <v>450</v>
      </c>
      <c r="D11" s="64" t="s">
        <v>442</v>
      </c>
      <c r="E11" s="63">
        <f>E12+E15+E18</f>
        <v>5152050.5999999996</v>
      </c>
      <c r="F11" s="63">
        <v>5152050.5999999996</v>
      </c>
      <c r="G11" s="63">
        <v>4809482.04</v>
      </c>
    </row>
    <row r="12" spans="1:7" ht="51" outlineLevel="1" x14ac:dyDescent="0.25">
      <c r="A12" s="62" t="s">
        <v>1625</v>
      </c>
      <c r="B12" s="61" t="s">
        <v>1236</v>
      </c>
      <c r="C12" s="61" t="s">
        <v>1239</v>
      </c>
      <c r="D12" s="61" t="s">
        <v>442</v>
      </c>
      <c r="E12" s="60">
        <f>E13+E14</f>
        <v>4908377.26</v>
      </c>
      <c r="F12" s="60">
        <v>4908377.26</v>
      </c>
      <c r="G12" s="60">
        <v>4809482.04</v>
      </c>
    </row>
    <row r="13" spans="1:7" ht="25.5" outlineLevel="2" x14ac:dyDescent="0.25">
      <c r="A13" s="62" t="s">
        <v>1563</v>
      </c>
      <c r="B13" s="61" t="s">
        <v>1236</v>
      </c>
      <c r="C13" s="61" t="s">
        <v>1239</v>
      </c>
      <c r="D13" s="61" t="s">
        <v>849</v>
      </c>
      <c r="E13" s="60">
        <f>3884231.15-8018.79</f>
        <v>3876212.36</v>
      </c>
      <c r="F13" s="60">
        <v>3884231.15</v>
      </c>
      <c r="G13" s="60">
        <v>3884231.15</v>
      </c>
    </row>
    <row r="14" spans="1:7" ht="63.75" outlineLevel="2" x14ac:dyDescent="0.25">
      <c r="A14" s="62" t="s">
        <v>1562</v>
      </c>
      <c r="B14" s="61" t="s">
        <v>1236</v>
      </c>
      <c r="C14" s="61" t="s">
        <v>1239</v>
      </c>
      <c r="D14" s="61" t="s">
        <v>847</v>
      </c>
      <c r="E14" s="60">
        <f>1024146.11+8018.79</f>
        <v>1032164.9</v>
      </c>
      <c r="F14" s="60">
        <v>1024146.11</v>
      </c>
      <c r="G14" s="60">
        <v>925250.89</v>
      </c>
    </row>
    <row r="15" spans="1:7" ht="51" outlineLevel="1" x14ac:dyDescent="0.25">
      <c r="A15" s="62" t="s">
        <v>1624</v>
      </c>
      <c r="B15" s="61" t="s">
        <v>1236</v>
      </c>
      <c r="C15" s="61" t="s">
        <v>1237</v>
      </c>
      <c r="D15" s="61" t="s">
        <v>442</v>
      </c>
      <c r="E15" s="60">
        <f>E16+E17</f>
        <v>243673.34</v>
      </c>
      <c r="F15" s="60">
        <v>243673.34</v>
      </c>
      <c r="G15" s="60">
        <v>0</v>
      </c>
    </row>
    <row r="16" spans="1:7" ht="38.25" outlineLevel="2" x14ac:dyDescent="0.25">
      <c r="A16" s="62" t="s">
        <v>1572</v>
      </c>
      <c r="B16" s="61" t="s">
        <v>1236</v>
      </c>
      <c r="C16" s="61" t="s">
        <v>1237</v>
      </c>
      <c r="D16" s="61" t="s">
        <v>851</v>
      </c>
      <c r="E16" s="60">
        <v>93600</v>
      </c>
      <c r="F16" s="60">
        <v>93600</v>
      </c>
      <c r="G16" s="60">
        <v>0</v>
      </c>
    </row>
    <row r="17" spans="1:7" outlineLevel="2" x14ac:dyDescent="0.25">
      <c r="A17" s="62" t="s">
        <v>1281</v>
      </c>
      <c r="B17" s="61" t="s">
        <v>1236</v>
      </c>
      <c r="C17" s="61" t="s">
        <v>1237</v>
      </c>
      <c r="D17" s="61" t="s">
        <v>458</v>
      </c>
      <c r="E17" s="60">
        <v>150073.34</v>
      </c>
      <c r="F17" s="60">
        <v>150073.34</v>
      </c>
      <c r="G17" s="60">
        <v>0</v>
      </c>
    </row>
    <row r="18" spans="1:7" ht="76.5" outlineLevel="1" x14ac:dyDescent="0.25">
      <c r="A18" s="62" t="s">
        <v>1268</v>
      </c>
      <c r="B18" s="61" t="s">
        <v>1236</v>
      </c>
      <c r="C18" s="61" t="s">
        <v>1231</v>
      </c>
      <c r="D18" s="61" t="s">
        <v>442</v>
      </c>
      <c r="E18" s="60">
        <f>E19</f>
        <v>0</v>
      </c>
      <c r="F18" s="60">
        <v>0</v>
      </c>
      <c r="G18" s="60">
        <v>0</v>
      </c>
    </row>
    <row r="19" spans="1:7" ht="38.25" outlineLevel="2" x14ac:dyDescent="0.25">
      <c r="A19" s="62" t="s">
        <v>1572</v>
      </c>
      <c r="B19" s="61" t="s">
        <v>1236</v>
      </c>
      <c r="C19" s="61" t="s">
        <v>1231</v>
      </c>
      <c r="D19" s="61" t="s">
        <v>851</v>
      </c>
      <c r="E19" s="60">
        <v>0</v>
      </c>
      <c r="F19" s="60">
        <v>0</v>
      </c>
      <c r="G19" s="60">
        <v>0</v>
      </c>
    </row>
    <row r="20" spans="1:7" ht="63.75" x14ac:dyDescent="0.25">
      <c r="A20" s="65" t="s">
        <v>1623</v>
      </c>
      <c r="B20" s="64" t="s">
        <v>1232</v>
      </c>
      <c r="C20" s="64" t="s">
        <v>450</v>
      </c>
      <c r="D20" s="64" t="s">
        <v>442</v>
      </c>
      <c r="E20" s="63">
        <f>E21+E24+E26</f>
        <v>3041148.7399999998</v>
      </c>
      <c r="F20" s="63">
        <v>3041148.74</v>
      </c>
      <c r="G20" s="63">
        <v>3030689.86</v>
      </c>
    </row>
    <row r="21" spans="1:7" ht="38.25" outlineLevel="1" x14ac:dyDescent="0.25">
      <c r="A21" s="62" t="s">
        <v>1615</v>
      </c>
      <c r="B21" s="61" t="s">
        <v>1232</v>
      </c>
      <c r="C21" s="61" t="s">
        <v>1234</v>
      </c>
      <c r="D21" s="61" t="s">
        <v>442</v>
      </c>
      <c r="E21" s="60">
        <f>E22+E23</f>
        <v>2897102.07</v>
      </c>
      <c r="F21" s="60">
        <v>2897102.07</v>
      </c>
      <c r="G21" s="60">
        <v>2894129.86</v>
      </c>
    </row>
    <row r="22" spans="1:7" ht="25.5" outlineLevel="2" x14ac:dyDescent="0.25">
      <c r="A22" s="62" t="s">
        <v>1563</v>
      </c>
      <c r="B22" s="61" t="s">
        <v>1232</v>
      </c>
      <c r="C22" s="61" t="s">
        <v>1234</v>
      </c>
      <c r="D22" s="61" t="s">
        <v>849</v>
      </c>
      <c r="E22" s="60">
        <v>2225116.7999999998</v>
      </c>
      <c r="F22" s="60">
        <v>2225116.7999999998</v>
      </c>
      <c r="G22" s="60">
        <v>2225116.7999999998</v>
      </c>
    </row>
    <row r="23" spans="1:7" ht="63.75" outlineLevel="2" x14ac:dyDescent="0.25">
      <c r="A23" s="62" t="s">
        <v>1562</v>
      </c>
      <c r="B23" s="61" t="s">
        <v>1232</v>
      </c>
      <c r="C23" s="61" t="s">
        <v>1234</v>
      </c>
      <c r="D23" s="61" t="s">
        <v>847</v>
      </c>
      <c r="E23" s="60">
        <v>671985.27</v>
      </c>
      <c r="F23" s="60">
        <v>671985.27</v>
      </c>
      <c r="G23" s="60">
        <v>669013.06000000006</v>
      </c>
    </row>
    <row r="24" spans="1:7" ht="38.25" outlineLevel="1" x14ac:dyDescent="0.25">
      <c r="A24" s="62" t="s">
        <v>1382</v>
      </c>
      <c r="B24" s="61" t="s">
        <v>1232</v>
      </c>
      <c r="C24" s="61" t="s">
        <v>1233</v>
      </c>
      <c r="D24" s="61" t="s">
        <v>442</v>
      </c>
      <c r="E24" s="67">
        <f>E25</f>
        <v>144046.67000000001</v>
      </c>
      <c r="F24" s="60">
        <v>144046.67000000001</v>
      </c>
      <c r="G24" s="60">
        <v>136560</v>
      </c>
    </row>
    <row r="25" spans="1:7" outlineLevel="2" x14ac:dyDescent="0.25">
      <c r="A25" s="62" t="s">
        <v>1281</v>
      </c>
      <c r="B25" s="61" t="s">
        <v>1232</v>
      </c>
      <c r="C25" s="61" t="s">
        <v>1233</v>
      </c>
      <c r="D25" s="61" t="s">
        <v>458</v>
      </c>
      <c r="E25" s="60">
        <v>144046.67000000001</v>
      </c>
      <c r="F25" s="60">
        <v>144046.67000000001</v>
      </c>
      <c r="G25" s="60">
        <v>136560</v>
      </c>
    </row>
    <row r="26" spans="1:7" ht="76.5" outlineLevel="1" x14ac:dyDescent="0.25">
      <c r="A26" s="62" t="s">
        <v>1268</v>
      </c>
      <c r="B26" s="61" t="s">
        <v>1232</v>
      </c>
      <c r="C26" s="61" t="s">
        <v>1231</v>
      </c>
      <c r="D26" s="61" t="s">
        <v>442</v>
      </c>
      <c r="E26" s="60">
        <f>E27</f>
        <v>0</v>
      </c>
      <c r="F26" s="60">
        <v>0</v>
      </c>
      <c r="G26" s="60">
        <v>0</v>
      </c>
    </row>
    <row r="27" spans="1:7" ht="38.25" outlineLevel="2" x14ac:dyDescent="0.25">
      <c r="A27" s="62" t="s">
        <v>1572</v>
      </c>
      <c r="B27" s="61" t="s">
        <v>1232</v>
      </c>
      <c r="C27" s="61" t="s">
        <v>1231</v>
      </c>
      <c r="D27" s="61" t="s">
        <v>851</v>
      </c>
      <c r="E27" s="60">
        <v>0</v>
      </c>
      <c r="F27" s="60">
        <v>0</v>
      </c>
      <c r="G27" s="60">
        <v>0</v>
      </c>
    </row>
    <row r="28" spans="1:7" ht="63.75" x14ac:dyDescent="0.25">
      <c r="A28" s="65" t="s">
        <v>1622</v>
      </c>
      <c r="B28" s="64" t="s">
        <v>1214</v>
      </c>
      <c r="C28" s="64" t="s">
        <v>450</v>
      </c>
      <c r="D28" s="64" t="s">
        <v>442</v>
      </c>
      <c r="E28" s="63">
        <f>E29+E32+E35+E38+E42+E45</f>
        <v>95733788.279999986</v>
      </c>
      <c r="F28" s="63">
        <v>95733788.280000001</v>
      </c>
      <c r="G28" s="63">
        <v>94875563.310000002</v>
      </c>
    </row>
    <row r="29" spans="1:7" ht="38.25" outlineLevel="1" x14ac:dyDescent="0.25">
      <c r="A29" s="62" t="s">
        <v>1621</v>
      </c>
      <c r="B29" s="61" t="s">
        <v>1214</v>
      </c>
      <c r="C29" s="61" t="s">
        <v>1219</v>
      </c>
      <c r="D29" s="61" t="s">
        <v>442</v>
      </c>
      <c r="E29" s="60">
        <f>E30+E31</f>
        <v>4484124.6000000006</v>
      </c>
      <c r="F29" s="60">
        <v>4484124.5999999996</v>
      </c>
      <c r="G29" s="60">
        <v>4484124.5999999996</v>
      </c>
    </row>
    <row r="30" spans="1:7" ht="25.5" outlineLevel="2" x14ac:dyDescent="0.25">
      <c r="A30" s="62" t="s">
        <v>1563</v>
      </c>
      <c r="B30" s="61" t="s">
        <v>1214</v>
      </c>
      <c r="C30" s="61" t="s">
        <v>1219</v>
      </c>
      <c r="D30" s="61" t="s">
        <v>849</v>
      </c>
      <c r="E30" s="60">
        <f>3703188.24-99684.28</f>
        <v>3603503.9600000004</v>
      </c>
      <c r="F30" s="60">
        <v>3703188.24</v>
      </c>
      <c r="G30" s="60">
        <v>3703188.24</v>
      </c>
    </row>
    <row r="31" spans="1:7" ht="63.75" outlineLevel="2" x14ac:dyDescent="0.25">
      <c r="A31" s="62" t="s">
        <v>1562</v>
      </c>
      <c r="B31" s="61" t="s">
        <v>1214</v>
      </c>
      <c r="C31" s="61" t="s">
        <v>1219</v>
      </c>
      <c r="D31" s="61" t="s">
        <v>847</v>
      </c>
      <c r="E31" s="60">
        <f>780936.36+99684.28</f>
        <v>880620.64</v>
      </c>
      <c r="F31" s="60">
        <v>780936.36</v>
      </c>
      <c r="G31" s="60">
        <v>780936.36</v>
      </c>
    </row>
    <row r="32" spans="1:7" ht="38.25" outlineLevel="1" x14ac:dyDescent="0.25">
      <c r="A32" s="62" t="s">
        <v>1620</v>
      </c>
      <c r="B32" s="61" t="s">
        <v>1214</v>
      </c>
      <c r="C32" s="61" t="s">
        <v>1217</v>
      </c>
      <c r="D32" s="61" t="s">
        <v>442</v>
      </c>
      <c r="E32" s="60">
        <f>E33+E34</f>
        <v>680540</v>
      </c>
      <c r="F32" s="60">
        <v>680540</v>
      </c>
      <c r="G32" s="60">
        <v>308871</v>
      </c>
    </row>
    <row r="33" spans="1:7" ht="38.25" outlineLevel="2" x14ac:dyDescent="0.25">
      <c r="A33" s="62" t="s">
        <v>1572</v>
      </c>
      <c r="B33" s="61" t="s">
        <v>1214</v>
      </c>
      <c r="C33" s="61" t="s">
        <v>1217</v>
      </c>
      <c r="D33" s="61" t="s">
        <v>851</v>
      </c>
      <c r="E33" s="60">
        <v>192700</v>
      </c>
      <c r="F33" s="60">
        <v>192700</v>
      </c>
      <c r="G33" s="60">
        <v>157180</v>
      </c>
    </row>
    <row r="34" spans="1:7" outlineLevel="2" x14ac:dyDescent="0.25">
      <c r="A34" s="62" t="s">
        <v>1281</v>
      </c>
      <c r="B34" s="61" t="s">
        <v>1214</v>
      </c>
      <c r="C34" s="61" t="s">
        <v>1217</v>
      </c>
      <c r="D34" s="61" t="s">
        <v>458</v>
      </c>
      <c r="E34" s="60">
        <v>487840</v>
      </c>
      <c r="F34" s="60">
        <v>487840</v>
      </c>
      <c r="G34" s="60">
        <v>151691</v>
      </c>
    </row>
    <row r="35" spans="1:7" ht="38.25" outlineLevel="1" x14ac:dyDescent="0.25">
      <c r="A35" s="62" t="s">
        <v>1615</v>
      </c>
      <c r="B35" s="61" t="s">
        <v>1214</v>
      </c>
      <c r="C35" s="61" t="s">
        <v>1216</v>
      </c>
      <c r="D35" s="61" t="s">
        <v>442</v>
      </c>
      <c r="E35" s="60">
        <f>E36+E37</f>
        <v>83686612.789999992</v>
      </c>
      <c r="F35" s="60">
        <v>83686612.790000007</v>
      </c>
      <c r="G35" s="60">
        <v>83686612.790000007</v>
      </c>
    </row>
    <row r="36" spans="1:7" ht="25.5" outlineLevel="2" x14ac:dyDescent="0.25">
      <c r="A36" s="62" t="s">
        <v>1563</v>
      </c>
      <c r="B36" s="61" t="s">
        <v>1214</v>
      </c>
      <c r="C36" s="61" t="s">
        <v>1216</v>
      </c>
      <c r="D36" s="61" t="s">
        <v>849</v>
      </c>
      <c r="E36" s="60">
        <v>65465908.439999998</v>
      </c>
      <c r="F36" s="60">
        <v>65465908.439999998</v>
      </c>
      <c r="G36" s="60">
        <v>65465908.439999998</v>
      </c>
    </row>
    <row r="37" spans="1:7" ht="63.75" outlineLevel="2" x14ac:dyDescent="0.25">
      <c r="A37" s="62" t="s">
        <v>1562</v>
      </c>
      <c r="B37" s="61" t="s">
        <v>1214</v>
      </c>
      <c r="C37" s="61" t="s">
        <v>1216</v>
      </c>
      <c r="D37" s="61" t="s">
        <v>847</v>
      </c>
      <c r="E37" s="60">
        <v>18220704.350000001</v>
      </c>
      <c r="F37" s="60">
        <v>18220704.350000001</v>
      </c>
      <c r="G37" s="60">
        <v>18220704.350000001</v>
      </c>
    </row>
    <row r="38" spans="1:7" ht="38.25" outlineLevel="1" x14ac:dyDescent="0.25">
      <c r="A38" s="62" t="s">
        <v>1382</v>
      </c>
      <c r="B38" s="61" t="s">
        <v>1214</v>
      </c>
      <c r="C38" s="61" t="s">
        <v>965</v>
      </c>
      <c r="D38" s="61" t="s">
        <v>442</v>
      </c>
      <c r="E38" s="60">
        <f>E39+E40+E41</f>
        <v>4762399.8500000006</v>
      </c>
      <c r="F38" s="60">
        <v>4762399.8499999996</v>
      </c>
      <c r="G38" s="60">
        <v>4282133.74</v>
      </c>
    </row>
    <row r="39" spans="1:7" ht="38.25" outlineLevel="2" x14ac:dyDescent="0.25">
      <c r="A39" s="62" t="s">
        <v>1572</v>
      </c>
      <c r="B39" s="61" t="s">
        <v>1214</v>
      </c>
      <c r="C39" s="61" t="s">
        <v>965</v>
      </c>
      <c r="D39" s="61" t="s">
        <v>851</v>
      </c>
      <c r="E39" s="60">
        <v>802044</v>
      </c>
      <c r="F39" s="60">
        <v>802044</v>
      </c>
      <c r="G39" s="60">
        <v>614641.80000000005</v>
      </c>
    </row>
    <row r="40" spans="1:7" outlineLevel="2" x14ac:dyDescent="0.25">
      <c r="A40" s="62" t="s">
        <v>1281</v>
      </c>
      <c r="B40" s="61" t="s">
        <v>1214</v>
      </c>
      <c r="C40" s="61" t="s">
        <v>965</v>
      </c>
      <c r="D40" s="61" t="s">
        <v>458</v>
      </c>
      <c r="E40" s="60">
        <v>3855585.14</v>
      </c>
      <c r="F40" s="60">
        <v>3855585.14</v>
      </c>
      <c r="G40" s="60">
        <v>3570789.39</v>
      </c>
    </row>
    <row r="41" spans="1:7" outlineLevel="2" x14ac:dyDescent="0.25">
      <c r="A41" s="62" t="s">
        <v>1456</v>
      </c>
      <c r="B41" s="61" t="s">
        <v>1214</v>
      </c>
      <c r="C41" s="61" t="s">
        <v>965</v>
      </c>
      <c r="D41" s="61" t="s">
        <v>474</v>
      </c>
      <c r="E41" s="60">
        <v>104770.71</v>
      </c>
      <c r="F41" s="60">
        <v>104770.71</v>
      </c>
      <c r="G41" s="60">
        <v>96702.55</v>
      </c>
    </row>
    <row r="42" spans="1:7" ht="114.75" outlineLevel="1" x14ac:dyDescent="0.25">
      <c r="A42" s="62" t="s">
        <v>1614</v>
      </c>
      <c r="B42" s="61" t="s">
        <v>1214</v>
      </c>
      <c r="C42" s="61" t="s">
        <v>1215</v>
      </c>
      <c r="D42" s="61" t="s">
        <v>442</v>
      </c>
      <c r="E42" s="60">
        <f>E43+E44</f>
        <v>967966.12000000011</v>
      </c>
      <c r="F42" s="60">
        <v>967966.12</v>
      </c>
      <c r="G42" s="60">
        <v>967966.12</v>
      </c>
    </row>
    <row r="43" spans="1:7" ht="25.5" outlineLevel="2" x14ac:dyDescent="0.25">
      <c r="A43" s="62" t="s">
        <v>1563</v>
      </c>
      <c r="B43" s="61" t="s">
        <v>1214</v>
      </c>
      <c r="C43" s="61" t="s">
        <v>1215</v>
      </c>
      <c r="D43" s="61" t="s">
        <v>849</v>
      </c>
      <c r="E43" s="60">
        <v>743445.56</v>
      </c>
      <c r="F43" s="60">
        <v>743445.56</v>
      </c>
      <c r="G43" s="60">
        <v>743445.56</v>
      </c>
    </row>
    <row r="44" spans="1:7" ht="63.75" outlineLevel="2" x14ac:dyDescent="0.25">
      <c r="A44" s="62" t="s">
        <v>1562</v>
      </c>
      <c r="B44" s="61" t="s">
        <v>1214</v>
      </c>
      <c r="C44" s="61" t="s">
        <v>1215</v>
      </c>
      <c r="D44" s="61" t="s">
        <v>847</v>
      </c>
      <c r="E44" s="60">
        <v>224520.56</v>
      </c>
      <c r="F44" s="60">
        <v>224520.56</v>
      </c>
      <c r="G44" s="60">
        <v>224520.56</v>
      </c>
    </row>
    <row r="45" spans="1:7" ht="76.5" outlineLevel="1" x14ac:dyDescent="0.25">
      <c r="A45" s="62" t="s">
        <v>1268</v>
      </c>
      <c r="B45" s="61" t="s">
        <v>1214</v>
      </c>
      <c r="C45" s="61" t="s">
        <v>1213</v>
      </c>
      <c r="D45" s="61" t="s">
        <v>442</v>
      </c>
      <c r="E45" s="60">
        <f>E46+E47</f>
        <v>1152144.92</v>
      </c>
      <c r="F45" s="60">
        <v>1152144.92</v>
      </c>
      <c r="G45" s="60">
        <v>1145855.06</v>
      </c>
    </row>
    <row r="46" spans="1:7" ht="38.25" outlineLevel="2" x14ac:dyDescent="0.25">
      <c r="A46" s="62" t="s">
        <v>1572</v>
      </c>
      <c r="B46" s="61" t="s">
        <v>1214</v>
      </c>
      <c r="C46" s="61" t="s">
        <v>1213</v>
      </c>
      <c r="D46" s="61" t="s">
        <v>851</v>
      </c>
      <c r="E46" s="60">
        <v>1084097.92</v>
      </c>
      <c r="F46" s="60">
        <v>1084097.92</v>
      </c>
      <c r="G46" s="60">
        <v>1083568.51</v>
      </c>
    </row>
    <row r="47" spans="1:7" ht="63.75" outlineLevel="2" x14ac:dyDescent="0.25">
      <c r="A47" s="62" t="s">
        <v>1562</v>
      </c>
      <c r="B47" s="61" t="s">
        <v>1214</v>
      </c>
      <c r="C47" s="61" t="s">
        <v>1213</v>
      </c>
      <c r="D47" s="61" t="s">
        <v>847</v>
      </c>
      <c r="E47" s="60">
        <v>68047</v>
      </c>
      <c r="F47" s="60">
        <v>68047</v>
      </c>
      <c r="G47" s="60">
        <v>62286.55</v>
      </c>
    </row>
    <row r="48" spans="1:7" x14ac:dyDescent="0.25">
      <c r="A48" s="65" t="s">
        <v>1619</v>
      </c>
      <c r="B48" s="64" t="s">
        <v>1210</v>
      </c>
      <c r="C48" s="64" t="s">
        <v>450</v>
      </c>
      <c r="D48" s="64" t="s">
        <v>442</v>
      </c>
      <c r="E48" s="63">
        <f>E49</f>
        <v>4747.76</v>
      </c>
      <c r="F48" s="63">
        <v>4747.76</v>
      </c>
      <c r="G48" s="63">
        <v>0</v>
      </c>
    </row>
    <row r="49" spans="1:7" ht="63.75" outlineLevel="1" x14ac:dyDescent="0.25">
      <c r="A49" s="62" t="s">
        <v>1618</v>
      </c>
      <c r="B49" s="61" t="s">
        <v>1210</v>
      </c>
      <c r="C49" s="61" t="s">
        <v>1209</v>
      </c>
      <c r="D49" s="61" t="s">
        <v>442</v>
      </c>
      <c r="E49" s="60">
        <f>E50</f>
        <v>4747.76</v>
      </c>
      <c r="F49" s="60">
        <v>4747.76</v>
      </c>
      <c r="G49" s="60">
        <v>0</v>
      </c>
    </row>
    <row r="50" spans="1:7" outlineLevel="2" x14ac:dyDescent="0.25">
      <c r="A50" s="62" t="s">
        <v>1281</v>
      </c>
      <c r="B50" s="61" t="s">
        <v>1210</v>
      </c>
      <c r="C50" s="61" t="s">
        <v>1209</v>
      </c>
      <c r="D50" s="61" t="s">
        <v>458</v>
      </c>
      <c r="E50" s="60">
        <v>4747.76</v>
      </c>
      <c r="F50" s="60">
        <v>4747.76</v>
      </c>
      <c r="G50" s="60">
        <v>0</v>
      </c>
    </row>
    <row r="51" spans="1:7" ht="51" x14ac:dyDescent="0.25">
      <c r="A51" s="65" t="s">
        <v>1617</v>
      </c>
      <c r="B51" s="64" t="s">
        <v>853</v>
      </c>
      <c r="C51" s="64" t="s">
        <v>450</v>
      </c>
      <c r="D51" s="64" t="s">
        <v>442</v>
      </c>
      <c r="E51" s="63">
        <f>E52+E55+E58+E61+E64</f>
        <v>12180607.020000001</v>
      </c>
      <c r="F51" s="63">
        <v>12180607.02</v>
      </c>
      <c r="G51" s="63">
        <v>12180607.02</v>
      </c>
    </row>
    <row r="52" spans="1:7" ht="63.75" outlineLevel="1" x14ac:dyDescent="0.25">
      <c r="A52" s="62" t="s">
        <v>1616</v>
      </c>
      <c r="B52" s="61" t="s">
        <v>853</v>
      </c>
      <c r="C52" s="61" t="s">
        <v>859</v>
      </c>
      <c r="D52" s="61" t="s">
        <v>442</v>
      </c>
      <c r="E52" s="60">
        <f>E53+E54</f>
        <v>3092148.6500000004</v>
      </c>
      <c r="F52" s="60">
        <v>3092148.65</v>
      </c>
      <c r="G52" s="60">
        <v>3092148.65</v>
      </c>
    </row>
    <row r="53" spans="1:7" ht="25.5" outlineLevel="2" x14ac:dyDescent="0.25">
      <c r="A53" s="62" t="s">
        <v>1563</v>
      </c>
      <c r="B53" s="61" t="s">
        <v>853</v>
      </c>
      <c r="C53" s="61" t="s">
        <v>859</v>
      </c>
      <c r="D53" s="61" t="s">
        <v>849</v>
      </c>
      <c r="E53" s="60">
        <v>2374922.16</v>
      </c>
      <c r="F53" s="60">
        <v>2374922.16</v>
      </c>
      <c r="G53" s="60">
        <v>2374922.16</v>
      </c>
    </row>
    <row r="54" spans="1:7" ht="63.75" outlineLevel="2" x14ac:dyDescent="0.25">
      <c r="A54" s="62" t="s">
        <v>1562</v>
      </c>
      <c r="B54" s="61" t="s">
        <v>853</v>
      </c>
      <c r="C54" s="61" t="s">
        <v>859</v>
      </c>
      <c r="D54" s="61" t="s">
        <v>847</v>
      </c>
      <c r="E54" s="60">
        <v>717226.49</v>
      </c>
      <c r="F54" s="60">
        <v>717226.49</v>
      </c>
      <c r="G54" s="60">
        <v>717226.49</v>
      </c>
    </row>
    <row r="55" spans="1:7" ht="38.25" outlineLevel="1" x14ac:dyDescent="0.25">
      <c r="A55" s="62" t="s">
        <v>1615</v>
      </c>
      <c r="B55" s="61" t="s">
        <v>853</v>
      </c>
      <c r="C55" s="61" t="s">
        <v>857</v>
      </c>
      <c r="D55" s="61" t="s">
        <v>442</v>
      </c>
      <c r="E55" s="60">
        <f>E56+E57</f>
        <v>8507644.2300000004</v>
      </c>
      <c r="F55" s="60">
        <v>8507644.2300000004</v>
      </c>
      <c r="G55" s="60">
        <v>8507644.2300000004</v>
      </c>
    </row>
    <row r="56" spans="1:7" ht="25.5" outlineLevel="2" x14ac:dyDescent="0.25">
      <c r="A56" s="62" t="s">
        <v>1563</v>
      </c>
      <c r="B56" s="61" t="s">
        <v>853</v>
      </c>
      <c r="C56" s="61" t="s">
        <v>857</v>
      </c>
      <c r="D56" s="61" t="s">
        <v>849</v>
      </c>
      <c r="E56" s="60">
        <v>6534288.96</v>
      </c>
      <c r="F56" s="60">
        <v>6534288.96</v>
      </c>
      <c r="G56" s="60">
        <v>6534288.96</v>
      </c>
    </row>
    <row r="57" spans="1:7" ht="63.75" outlineLevel="2" x14ac:dyDescent="0.25">
      <c r="A57" s="62" t="s">
        <v>1562</v>
      </c>
      <c r="B57" s="61" t="s">
        <v>853</v>
      </c>
      <c r="C57" s="61" t="s">
        <v>857</v>
      </c>
      <c r="D57" s="61" t="s">
        <v>847</v>
      </c>
      <c r="E57" s="60">
        <v>1973355.27</v>
      </c>
      <c r="F57" s="60">
        <v>1973355.27</v>
      </c>
      <c r="G57" s="60">
        <v>1973355.27</v>
      </c>
    </row>
    <row r="58" spans="1:7" ht="38.25" outlineLevel="1" x14ac:dyDescent="0.25">
      <c r="A58" s="62" t="s">
        <v>1382</v>
      </c>
      <c r="B58" s="61" t="s">
        <v>853</v>
      </c>
      <c r="C58" s="61" t="s">
        <v>842</v>
      </c>
      <c r="D58" s="61" t="s">
        <v>442</v>
      </c>
      <c r="E58" s="60">
        <f>E59+E60</f>
        <v>160083.38</v>
      </c>
      <c r="F58" s="60">
        <v>160083.38</v>
      </c>
      <c r="G58" s="60">
        <v>160083.38</v>
      </c>
    </row>
    <row r="59" spans="1:7" ht="38.25" outlineLevel="2" x14ac:dyDescent="0.25">
      <c r="A59" s="62" t="s">
        <v>1572</v>
      </c>
      <c r="B59" s="61" t="s">
        <v>853</v>
      </c>
      <c r="C59" s="61" t="s">
        <v>842</v>
      </c>
      <c r="D59" s="61" t="s">
        <v>851</v>
      </c>
      <c r="E59" s="60">
        <v>110187.38</v>
      </c>
      <c r="F59" s="60">
        <v>110187.38</v>
      </c>
      <c r="G59" s="60">
        <v>110187.38</v>
      </c>
    </row>
    <row r="60" spans="1:7" outlineLevel="2" x14ac:dyDescent="0.25">
      <c r="A60" s="62" t="s">
        <v>1281</v>
      </c>
      <c r="B60" s="61" t="s">
        <v>853</v>
      </c>
      <c r="C60" s="61" t="s">
        <v>842</v>
      </c>
      <c r="D60" s="61" t="s">
        <v>458</v>
      </c>
      <c r="E60" s="60">
        <v>49896</v>
      </c>
      <c r="F60" s="60">
        <v>49896</v>
      </c>
      <c r="G60" s="60">
        <v>49896</v>
      </c>
    </row>
    <row r="61" spans="1:7" ht="114.75" outlineLevel="1" x14ac:dyDescent="0.25">
      <c r="A61" s="62" t="s">
        <v>1614</v>
      </c>
      <c r="B61" s="61" t="s">
        <v>853</v>
      </c>
      <c r="C61" s="61" t="s">
        <v>855</v>
      </c>
      <c r="D61" s="61" t="s">
        <v>442</v>
      </c>
      <c r="E61" s="60">
        <f>E62+E63</f>
        <v>210121.26</v>
      </c>
      <c r="F61" s="60">
        <v>210121.26</v>
      </c>
      <c r="G61" s="60">
        <v>210121.26</v>
      </c>
    </row>
    <row r="62" spans="1:7" ht="25.5" outlineLevel="2" x14ac:dyDescent="0.25">
      <c r="A62" s="62" t="s">
        <v>1563</v>
      </c>
      <c r="B62" s="61" t="s">
        <v>853</v>
      </c>
      <c r="C62" s="61" t="s">
        <v>855</v>
      </c>
      <c r="D62" s="61" t="s">
        <v>849</v>
      </c>
      <c r="E62" s="60">
        <v>161383.46</v>
      </c>
      <c r="F62" s="60">
        <v>161383.46</v>
      </c>
      <c r="G62" s="60">
        <v>161383.46</v>
      </c>
    </row>
    <row r="63" spans="1:7" ht="63.75" outlineLevel="2" x14ac:dyDescent="0.25">
      <c r="A63" s="62" t="s">
        <v>1562</v>
      </c>
      <c r="B63" s="61" t="s">
        <v>853</v>
      </c>
      <c r="C63" s="61" t="s">
        <v>855</v>
      </c>
      <c r="D63" s="61" t="s">
        <v>847</v>
      </c>
      <c r="E63" s="60">
        <v>48737.8</v>
      </c>
      <c r="F63" s="60">
        <v>48737.8</v>
      </c>
      <c r="G63" s="60">
        <v>48737.8</v>
      </c>
    </row>
    <row r="64" spans="1:7" ht="76.5" outlineLevel="1" x14ac:dyDescent="0.25">
      <c r="A64" s="62" t="s">
        <v>1268</v>
      </c>
      <c r="B64" s="61" t="s">
        <v>853</v>
      </c>
      <c r="C64" s="61" t="s">
        <v>852</v>
      </c>
      <c r="D64" s="61" t="s">
        <v>442</v>
      </c>
      <c r="E64" s="60">
        <f>E65</f>
        <v>210609.5</v>
      </c>
      <c r="F64" s="60">
        <v>210609.5</v>
      </c>
      <c r="G64" s="60">
        <v>210609.5</v>
      </c>
    </row>
    <row r="65" spans="1:7" ht="38.25" outlineLevel="2" x14ac:dyDescent="0.25">
      <c r="A65" s="62" t="s">
        <v>1572</v>
      </c>
      <c r="B65" s="61" t="s">
        <v>853</v>
      </c>
      <c r="C65" s="61" t="s">
        <v>852</v>
      </c>
      <c r="D65" s="61" t="s">
        <v>851</v>
      </c>
      <c r="E65" s="60">
        <v>210609.5</v>
      </c>
      <c r="F65" s="60">
        <v>210609.5</v>
      </c>
      <c r="G65" s="60">
        <v>210609.5</v>
      </c>
    </row>
    <row r="66" spans="1:7" ht="25.5" x14ac:dyDescent="0.25">
      <c r="A66" s="65" t="s">
        <v>1613</v>
      </c>
      <c r="B66" s="64" t="s">
        <v>1206</v>
      </c>
      <c r="C66" s="64" t="s">
        <v>450</v>
      </c>
      <c r="D66" s="64" t="s">
        <v>442</v>
      </c>
      <c r="E66" s="63">
        <f>E67</f>
        <v>527551.04</v>
      </c>
      <c r="F66" s="63">
        <v>527551.04</v>
      </c>
      <c r="G66" s="63">
        <v>527551.04</v>
      </c>
    </row>
    <row r="67" spans="1:7" ht="51" outlineLevel="1" x14ac:dyDescent="0.25">
      <c r="A67" s="62" t="s">
        <v>1612</v>
      </c>
      <c r="B67" s="61" t="s">
        <v>1206</v>
      </c>
      <c r="C67" s="61" t="s">
        <v>1205</v>
      </c>
      <c r="D67" s="61" t="s">
        <v>442</v>
      </c>
      <c r="E67" s="60">
        <f>E68</f>
        <v>527551.04</v>
      </c>
      <c r="F67" s="60">
        <v>527551.04</v>
      </c>
      <c r="G67" s="60">
        <v>527551.04</v>
      </c>
    </row>
    <row r="68" spans="1:7" outlineLevel="2" x14ac:dyDescent="0.25">
      <c r="A68" s="62" t="s">
        <v>1281</v>
      </c>
      <c r="B68" s="61" t="s">
        <v>1206</v>
      </c>
      <c r="C68" s="61" t="s">
        <v>1205</v>
      </c>
      <c r="D68" s="61" t="s">
        <v>458</v>
      </c>
      <c r="E68" s="60">
        <v>527551.04</v>
      </c>
      <c r="F68" s="60">
        <v>527551.04</v>
      </c>
      <c r="G68" s="60">
        <v>527551.04</v>
      </c>
    </row>
    <row r="69" spans="1:7" x14ac:dyDescent="0.25">
      <c r="A69" s="65" t="s">
        <v>1611</v>
      </c>
      <c r="B69" s="64" t="s">
        <v>1202</v>
      </c>
      <c r="C69" s="64" t="s">
        <v>450</v>
      </c>
      <c r="D69" s="64" t="s">
        <v>442</v>
      </c>
      <c r="E69" s="63">
        <f>E70</f>
        <v>2000000</v>
      </c>
      <c r="F69" s="63">
        <v>2000000</v>
      </c>
      <c r="G69" s="63">
        <v>0</v>
      </c>
    </row>
    <row r="70" spans="1:7" ht="51" outlineLevel="1" x14ac:dyDescent="0.25">
      <c r="A70" s="62" t="s">
        <v>1610</v>
      </c>
      <c r="B70" s="61" t="s">
        <v>1202</v>
      </c>
      <c r="C70" s="61" t="s">
        <v>1201</v>
      </c>
      <c r="D70" s="61" t="s">
        <v>442</v>
      </c>
      <c r="E70" s="60">
        <f>E71</f>
        <v>2000000</v>
      </c>
      <c r="F70" s="60">
        <v>2000000</v>
      </c>
      <c r="G70" s="60">
        <v>0</v>
      </c>
    </row>
    <row r="71" spans="1:7" outlineLevel="2" x14ac:dyDescent="0.25">
      <c r="A71" s="62" t="s">
        <v>1575</v>
      </c>
      <c r="B71" s="61" t="s">
        <v>1202</v>
      </c>
      <c r="C71" s="61" t="s">
        <v>1201</v>
      </c>
      <c r="D71" s="61" t="s">
        <v>872</v>
      </c>
      <c r="E71" s="60">
        <v>2000000</v>
      </c>
      <c r="F71" s="60">
        <v>2000000</v>
      </c>
      <c r="G71" s="60">
        <v>0</v>
      </c>
    </row>
    <row r="72" spans="1:7" ht="25.5" x14ac:dyDescent="0.25">
      <c r="A72" s="65" t="s">
        <v>1609</v>
      </c>
      <c r="B72" s="64" t="s">
        <v>509</v>
      </c>
      <c r="C72" s="64" t="s">
        <v>450</v>
      </c>
      <c r="D72" s="64" t="s">
        <v>442</v>
      </c>
      <c r="E72" s="63">
        <f>E73+E75+E77+E83+E86+E89+E95+E100+E102+E107+E112+E117+E119+E122+E129+E131+E134+E139+E142+E148+E155+E157+E161+E164+E167+E169+E171+E173+E177+E179+E181+E183+E185+E187+E189+E191+E193+E195+E197+E199+E201+E203+E205+E208+E213+E218+E220+E222+E224</f>
        <v>528076749.5999999</v>
      </c>
      <c r="F72" s="63">
        <v>532509109.63999999</v>
      </c>
      <c r="G72" s="63">
        <v>508875326.63999999</v>
      </c>
    </row>
    <row r="73" spans="1:7" ht="51" outlineLevel="1" x14ac:dyDescent="0.25">
      <c r="A73" s="62" t="s">
        <v>1279</v>
      </c>
      <c r="B73" s="61" t="s">
        <v>509</v>
      </c>
      <c r="C73" s="61" t="s">
        <v>593</v>
      </c>
      <c r="D73" s="61" t="s">
        <v>442</v>
      </c>
      <c r="E73" s="60">
        <f>E74</f>
        <v>156800</v>
      </c>
      <c r="F73" s="60">
        <v>156800</v>
      </c>
      <c r="G73" s="60">
        <v>114800</v>
      </c>
    </row>
    <row r="74" spans="1:7" outlineLevel="2" x14ac:dyDescent="0.25">
      <c r="A74" s="62" t="s">
        <v>1281</v>
      </c>
      <c r="B74" s="61" t="s">
        <v>509</v>
      </c>
      <c r="C74" s="61" t="s">
        <v>593</v>
      </c>
      <c r="D74" s="61" t="s">
        <v>458</v>
      </c>
      <c r="E74" s="60">
        <v>156800</v>
      </c>
      <c r="F74" s="60">
        <v>156800</v>
      </c>
      <c r="G74" s="60">
        <v>114800</v>
      </c>
    </row>
    <row r="75" spans="1:7" ht="76.5" outlineLevel="1" x14ac:dyDescent="0.25">
      <c r="A75" s="62" t="s">
        <v>1268</v>
      </c>
      <c r="B75" s="61" t="s">
        <v>509</v>
      </c>
      <c r="C75" s="61" t="s">
        <v>840</v>
      </c>
      <c r="D75" s="61" t="s">
        <v>442</v>
      </c>
      <c r="E75" s="60">
        <f>E76</f>
        <v>318518.40000000002</v>
      </c>
      <c r="F75" s="60">
        <v>318518.40000000002</v>
      </c>
      <c r="G75" s="60">
        <v>262836.78999999998</v>
      </c>
    </row>
    <row r="76" spans="1:7" ht="38.25" outlineLevel="2" x14ac:dyDescent="0.25">
      <c r="A76" s="62" t="s">
        <v>1457</v>
      </c>
      <c r="B76" s="61" t="s">
        <v>509</v>
      </c>
      <c r="C76" s="61" t="s">
        <v>840</v>
      </c>
      <c r="D76" s="61" t="s">
        <v>838</v>
      </c>
      <c r="E76" s="60">
        <v>318518.40000000002</v>
      </c>
      <c r="F76" s="60">
        <v>318518.40000000002</v>
      </c>
      <c r="G76" s="60">
        <v>262836.78999999998</v>
      </c>
    </row>
    <row r="77" spans="1:7" ht="89.25" outlineLevel="1" x14ac:dyDescent="0.25">
      <c r="A77" s="62" t="s">
        <v>1390</v>
      </c>
      <c r="B77" s="61" t="s">
        <v>509</v>
      </c>
      <c r="C77" s="61" t="s">
        <v>714</v>
      </c>
      <c r="D77" s="61" t="s">
        <v>442</v>
      </c>
      <c r="E77" s="60">
        <f>E78+E79+E80+E81+E82</f>
        <v>22280741.349999998</v>
      </c>
      <c r="F77" s="60">
        <v>22280741.350000001</v>
      </c>
      <c r="G77" s="60">
        <v>21658188.379999999</v>
      </c>
    </row>
    <row r="78" spans="1:7" outlineLevel="2" x14ac:dyDescent="0.25">
      <c r="A78" s="62" t="s">
        <v>1313</v>
      </c>
      <c r="B78" s="61" t="s">
        <v>509</v>
      </c>
      <c r="C78" s="61" t="s">
        <v>714</v>
      </c>
      <c r="D78" s="61" t="s">
        <v>835</v>
      </c>
      <c r="E78" s="60">
        <v>16684720.52</v>
      </c>
      <c r="F78" s="60">
        <v>16684720.52</v>
      </c>
      <c r="G78" s="60">
        <v>16684720.52</v>
      </c>
    </row>
    <row r="79" spans="1:7" ht="38.25" outlineLevel="2" x14ac:dyDescent="0.25">
      <c r="A79" s="62" t="s">
        <v>1457</v>
      </c>
      <c r="B79" s="61" t="s">
        <v>509</v>
      </c>
      <c r="C79" s="61" t="s">
        <v>714</v>
      </c>
      <c r="D79" s="61" t="s">
        <v>838</v>
      </c>
      <c r="E79" s="60">
        <f>29113-4200</f>
        <v>24913</v>
      </c>
      <c r="F79" s="60">
        <v>29113</v>
      </c>
      <c r="G79" s="60">
        <v>28713</v>
      </c>
    </row>
    <row r="80" spans="1:7" ht="51" outlineLevel="2" x14ac:dyDescent="0.25">
      <c r="A80" s="62" t="s">
        <v>1312</v>
      </c>
      <c r="B80" s="61" t="s">
        <v>509</v>
      </c>
      <c r="C80" s="61" t="s">
        <v>714</v>
      </c>
      <c r="D80" s="61" t="s">
        <v>832</v>
      </c>
      <c r="E80" s="60">
        <f>5079392.99</f>
        <v>5079392.99</v>
      </c>
      <c r="F80" s="60">
        <v>5079392.99</v>
      </c>
      <c r="G80" s="60">
        <v>4659466.47</v>
      </c>
    </row>
    <row r="81" spans="1:7" outlineLevel="2" x14ac:dyDescent="0.25">
      <c r="A81" s="62" t="s">
        <v>1281</v>
      </c>
      <c r="B81" s="61" t="s">
        <v>509</v>
      </c>
      <c r="C81" s="61" t="s">
        <v>714</v>
      </c>
      <c r="D81" s="61" t="s">
        <v>458</v>
      </c>
      <c r="E81" s="60">
        <f>154816.53+4200</f>
        <v>159016.53</v>
      </c>
      <c r="F81" s="60">
        <v>154816.53</v>
      </c>
      <c r="G81" s="60">
        <v>154696.53</v>
      </c>
    </row>
    <row r="82" spans="1:7" ht="38.25" outlineLevel="2" x14ac:dyDescent="0.25">
      <c r="A82" s="62" t="s">
        <v>1288</v>
      </c>
      <c r="B82" s="61" t="s">
        <v>509</v>
      </c>
      <c r="C82" s="61" t="s">
        <v>714</v>
      </c>
      <c r="D82" s="61" t="s">
        <v>452</v>
      </c>
      <c r="E82" s="60">
        <v>332698.31</v>
      </c>
      <c r="F82" s="60">
        <v>332698.31</v>
      </c>
      <c r="G82" s="60">
        <v>130591.86</v>
      </c>
    </row>
    <row r="83" spans="1:7" ht="114.75" outlineLevel="1" x14ac:dyDescent="0.25">
      <c r="A83" s="62" t="s">
        <v>1608</v>
      </c>
      <c r="B83" s="61" t="s">
        <v>509</v>
      </c>
      <c r="C83" s="61" t="s">
        <v>1199</v>
      </c>
      <c r="D83" s="61" t="s">
        <v>442</v>
      </c>
      <c r="E83" s="60">
        <f>E84+E85</f>
        <v>47085</v>
      </c>
      <c r="F83" s="60">
        <v>47085</v>
      </c>
      <c r="G83" s="60">
        <v>47085</v>
      </c>
    </row>
    <row r="84" spans="1:7" ht="25.5" outlineLevel="2" x14ac:dyDescent="0.25">
      <c r="A84" s="62" t="s">
        <v>1563</v>
      </c>
      <c r="B84" s="61" t="s">
        <v>509</v>
      </c>
      <c r="C84" s="61" t="s">
        <v>1199</v>
      </c>
      <c r="D84" s="61" t="s">
        <v>849</v>
      </c>
      <c r="E84" s="60">
        <v>36164</v>
      </c>
      <c r="F84" s="60">
        <v>36164</v>
      </c>
      <c r="G84" s="60">
        <v>36164</v>
      </c>
    </row>
    <row r="85" spans="1:7" ht="63.75" outlineLevel="2" x14ac:dyDescent="0.25">
      <c r="A85" s="62" t="s">
        <v>1562</v>
      </c>
      <c r="B85" s="61" t="s">
        <v>509</v>
      </c>
      <c r="C85" s="61" t="s">
        <v>1199</v>
      </c>
      <c r="D85" s="61" t="s">
        <v>847</v>
      </c>
      <c r="E85" s="60">
        <v>10921</v>
      </c>
      <c r="F85" s="60">
        <v>10921</v>
      </c>
      <c r="G85" s="60">
        <v>10921</v>
      </c>
    </row>
    <row r="86" spans="1:7" ht="102" outlineLevel="1" x14ac:dyDescent="0.25">
      <c r="A86" s="62" t="s">
        <v>1303</v>
      </c>
      <c r="B86" s="61" t="s">
        <v>509</v>
      </c>
      <c r="C86" s="61" t="s">
        <v>1198</v>
      </c>
      <c r="D86" s="61" t="s">
        <v>442</v>
      </c>
      <c r="E86" s="60">
        <f>E87+E88</f>
        <v>43635.96</v>
      </c>
      <c r="F86" s="60">
        <v>43635.96</v>
      </c>
      <c r="G86" s="60">
        <v>37746.410000000003</v>
      </c>
    </row>
    <row r="87" spans="1:7" ht="25.5" outlineLevel="2" x14ac:dyDescent="0.25">
      <c r="A87" s="62" t="s">
        <v>1563</v>
      </c>
      <c r="B87" s="61" t="s">
        <v>509</v>
      </c>
      <c r="C87" s="61" t="s">
        <v>1198</v>
      </c>
      <c r="D87" s="61" t="s">
        <v>849</v>
      </c>
      <c r="E87" s="60">
        <v>33514.559999999998</v>
      </c>
      <c r="F87" s="60">
        <v>33514.559999999998</v>
      </c>
      <c r="G87" s="60">
        <v>28991.09</v>
      </c>
    </row>
    <row r="88" spans="1:7" ht="63.75" outlineLevel="2" x14ac:dyDescent="0.25">
      <c r="A88" s="62" t="s">
        <v>1562</v>
      </c>
      <c r="B88" s="61" t="s">
        <v>509</v>
      </c>
      <c r="C88" s="61" t="s">
        <v>1198</v>
      </c>
      <c r="D88" s="61" t="s">
        <v>847</v>
      </c>
      <c r="E88" s="60">
        <v>10121.4</v>
      </c>
      <c r="F88" s="60">
        <v>10121.4</v>
      </c>
      <c r="G88" s="60">
        <v>8755.32</v>
      </c>
    </row>
    <row r="89" spans="1:7" ht="127.5" outlineLevel="1" x14ac:dyDescent="0.25">
      <c r="A89" s="62" t="s">
        <v>1388</v>
      </c>
      <c r="B89" s="61" t="s">
        <v>509</v>
      </c>
      <c r="C89" s="61" t="s">
        <v>961</v>
      </c>
      <c r="D89" s="61" t="s">
        <v>442</v>
      </c>
      <c r="E89" s="60">
        <f>E90+E91+E92+E93+E94</f>
        <v>4520383</v>
      </c>
      <c r="F89" s="60">
        <v>4520383</v>
      </c>
      <c r="G89" s="60">
        <v>4002460.84</v>
      </c>
    </row>
    <row r="90" spans="1:7" ht="25.5" outlineLevel="2" x14ac:dyDescent="0.25">
      <c r="A90" s="62" t="s">
        <v>1563</v>
      </c>
      <c r="B90" s="61" t="s">
        <v>509</v>
      </c>
      <c r="C90" s="61" t="s">
        <v>961</v>
      </c>
      <c r="D90" s="61" t="s">
        <v>849</v>
      </c>
      <c r="E90" s="60">
        <v>3086024.3</v>
      </c>
      <c r="F90" s="60">
        <v>3086024.3</v>
      </c>
      <c r="G90" s="60">
        <v>2759114.49</v>
      </c>
    </row>
    <row r="91" spans="1:7" ht="38.25" outlineLevel="2" x14ac:dyDescent="0.25">
      <c r="A91" s="62" t="s">
        <v>1572</v>
      </c>
      <c r="B91" s="61" t="s">
        <v>509</v>
      </c>
      <c r="C91" s="61" t="s">
        <v>961</v>
      </c>
      <c r="D91" s="61" t="s">
        <v>851</v>
      </c>
      <c r="E91" s="60">
        <v>34187.06</v>
      </c>
      <c r="F91" s="60">
        <v>34187.06</v>
      </c>
      <c r="G91" s="60">
        <v>34187.06</v>
      </c>
    </row>
    <row r="92" spans="1:7" ht="63.75" outlineLevel="2" x14ac:dyDescent="0.25">
      <c r="A92" s="62" t="s">
        <v>1562</v>
      </c>
      <c r="B92" s="61" t="s">
        <v>509</v>
      </c>
      <c r="C92" s="61" t="s">
        <v>961</v>
      </c>
      <c r="D92" s="61" t="s">
        <v>847</v>
      </c>
      <c r="E92" s="60">
        <v>931979.34</v>
      </c>
      <c r="F92" s="60">
        <v>931979.34</v>
      </c>
      <c r="G92" s="60">
        <v>786320.2</v>
      </c>
    </row>
    <row r="93" spans="1:7" outlineLevel="2" x14ac:dyDescent="0.25">
      <c r="A93" s="62" t="s">
        <v>1281</v>
      </c>
      <c r="B93" s="61" t="s">
        <v>509</v>
      </c>
      <c r="C93" s="61" t="s">
        <v>961</v>
      </c>
      <c r="D93" s="61" t="s">
        <v>458</v>
      </c>
      <c r="E93" s="60">
        <v>390609.59</v>
      </c>
      <c r="F93" s="60">
        <v>390609.59</v>
      </c>
      <c r="G93" s="60">
        <v>354923.29</v>
      </c>
    </row>
    <row r="94" spans="1:7" outlineLevel="2" x14ac:dyDescent="0.25">
      <c r="A94" s="62" t="s">
        <v>1456</v>
      </c>
      <c r="B94" s="61" t="s">
        <v>509</v>
      </c>
      <c r="C94" s="61" t="s">
        <v>961</v>
      </c>
      <c r="D94" s="61" t="s">
        <v>474</v>
      </c>
      <c r="E94" s="60">
        <v>77582.710000000006</v>
      </c>
      <c r="F94" s="60">
        <v>77582.710000000006</v>
      </c>
      <c r="G94" s="60">
        <v>67915.8</v>
      </c>
    </row>
    <row r="95" spans="1:7" ht="127.5" outlineLevel="1" x14ac:dyDescent="0.25">
      <c r="A95" s="62" t="s">
        <v>1387</v>
      </c>
      <c r="B95" s="61" t="s">
        <v>509</v>
      </c>
      <c r="C95" s="61" t="s">
        <v>959</v>
      </c>
      <c r="D95" s="61" t="s">
        <v>442</v>
      </c>
      <c r="E95" s="60">
        <f>E96+E97+E98+E99</f>
        <v>1917230.0000000002</v>
      </c>
      <c r="F95" s="60">
        <v>1917230</v>
      </c>
      <c r="G95" s="60">
        <v>1739225.99</v>
      </c>
    </row>
    <row r="96" spans="1:7" ht="25.5" outlineLevel="2" x14ac:dyDescent="0.25">
      <c r="A96" s="62" t="s">
        <v>1563</v>
      </c>
      <c r="B96" s="61" t="s">
        <v>509</v>
      </c>
      <c r="C96" s="61" t="s">
        <v>959</v>
      </c>
      <c r="D96" s="61" t="s">
        <v>849</v>
      </c>
      <c r="E96" s="60">
        <f>1111757.41-24656.15</f>
        <v>1087101.26</v>
      </c>
      <c r="F96" s="60">
        <v>1111757.4099999999</v>
      </c>
      <c r="G96" s="60">
        <v>1109941.1200000001</v>
      </c>
    </row>
    <row r="97" spans="1:7" ht="63.75" outlineLevel="2" x14ac:dyDescent="0.25">
      <c r="A97" s="62" t="s">
        <v>1562</v>
      </c>
      <c r="B97" s="61" t="s">
        <v>509</v>
      </c>
      <c r="C97" s="61" t="s">
        <v>959</v>
      </c>
      <c r="D97" s="61" t="s">
        <v>847</v>
      </c>
      <c r="E97" s="60">
        <f>335750.74-7446.16</f>
        <v>328304.58</v>
      </c>
      <c r="F97" s="60">
        <v>335750.74</v>
      </c>
      <c r="G97" s="60">
        <v>333944.87</v>
      </c>
    </row>
    <row r="98" spans="1:7" outlineLevel="2" x14ac:dyDescent="0.25">
      <c r="A98" s="62" t="s">
        <v>1281</v>
      </c>
      <c r="B98" s="61" t="s">
        <v>509</v>
      </c>
      <c r="C98" s="61" t="s">
        <v>959</v>
      </c>
      <c r="D98" s="61" t="s">
        <v>458</v>
      </c>
      <c r="E98" s="60">
        <f>442224.55+32102.31</f>
        <v>474326.86</v>
      </c>
      <c r="F98" s="60">
        <v>442224.55</v>
      </c>
      <c r="G98" s="60">
        <v>272701.37</v>
      </c>
    </row>
    <row r="99" spans="1:7" outlineLevel="2" x14ac:dyDescent="0.25">
      <c r="A99" s="62" t="s">
        <v>1456</v>
      </c>
      <c r="B99" s="61" t="s">
        <v>509</v>
      </c>
      <c r="C99" s="61" t="s">
        <v>959</v>
      </c>
      <c r="D99" s="61" t="s">
        <v>474</v>
      </c>
      <c r="E99" s="60">
        <v>27497.3</v>
      </c>
      <c r="F99" s="60">
        <v>27497.3</v>
      </c>
      <c r="G99" s="60">
        <v>22638.63</v>
      </c>
    </row>
    <row r="100" spans="1:7" ht="140.25" outlineLevel="1" x14ac:dyDescent="0.25">
      <c r="A100" s="62" t="s">
        <v>1607</v>
      </c>
      <c r="B100" s="61" t="s">
        <v>509</v>
      </c>
      <c r="C100" s="61" t="s">
        <v>1196</v>
      </c>
      <c r="D100" s="61" t="s">
        <v>442</v>
      </c>
      <c r="E100" s="60">
        <f>E101</f>
        <v>6000</v>
      </c>
      <c r="F100" s="60">
        <v>6000</v>
      </c>
      <c r="G100" s="60">
        <v>0</v>
      </c>
    </row>
    <row r="101" spans="1:7" outlineLevel="2" x14ac:dyDescent="0.25">
      <c r="A101" s="62" t="s">
        <v>1281</v>
      </c>
      <c r="B101" s="61" t="s">
        <v>509</v>
      </c>
      <c r="C101" s="61" t="s">
        <v>1196</v>
      </c>
      <c r="D101" s="61" t="s">
        <v>458</v>
      </c>
      <c r="E101" s="60">
        <v>6000</v>
      </c>
      <c r="F101" s="60">
        <v>6000</v>
      </c>
      <c r="G101" s="60">
        <v>0</v>
      </c>
    </row>
    <row r="102" spans="1:7" ht="51" outlineLevel="1" x14ac:dyDescent="0.25">
      <c r="A102" s="62" t="s">
        <v>1606</v>
      </c>
      <c r="B102" s="61" t="s">
        <v>509</v>
      </c>
      <c r="C102" s="61" t="s">
        <v>1194</v>
      </c>
      <c r="D102" s="61" t="s">
        <v>442</v>
      </c>
      <c r="E102" s="60">
        <f>E103+E104+E105+E106</f>
        <v>970346.99999999988</v>
      </c>
      <c r="F102" s="60">
        <v>970347</v>
      </c>
      <c r="G102" s="60">
        <v>967153.32</v>
      </c>
    </row>
    <row r="103" spans="1:7" ht="25.5" outlineLevel="2" x14ac:dyDescent="0.25">
      <c r="A103" s="62" t="s">
        <v>1563</v>
      </c>
      <c r="B103" s="61" t="s">
        <v>509</v>
      </c>
      <c r="C103" s="61" t="s">
        <v>1194</v>
      </c>
      <c r="D103" s="61" t="s">
        <v>849</v>
      </c>
      <c r="E103" s="60">
        <f>728396.2-1632.64</f>
        <v>726763.55999999994</v>
      </c>
      <c r="F103" s="60">
        <v>728396.2</v>
      </c>
      <c r="G103" s="60">
        <v>728396.2</v>
      </c>
    </row>
    <row r="104" spans="1:7" ht="63.75" outlineLevel="2" x14ac:dyDescent="0.25">
      <c r="A104" s="62" t="s">
        <v>1562</v>
      </c>
      <c r="B104" s="61" t="s">
        <v>509</v>
      </c>
      <c r="C104" s="61" t="s">
        <v>1194</v>
      </c>
      <c r="D104" s="61" t="s">
        <v>847</v>
      </c>
      <c r="E104" s="60">
        <f>218242.39+1240.2</f>
        <v>219482.59000000003</v>
      </c>
      <c r="F104" s="60">
        <v>218242.39</v>
      </c>
      <c r="G104" s="60">
        <v>218242.39</v>
      </c>
    </row>
    <row r="105" spans="1:7" outlineLevel="2" x14ac:dyDescent="0.25">
      <c r="A105" s="62" t="s">
        <v>1281</v>
      </c>
      <c r="B105" s="61" t="s">
        <v>509</v>
      </c>
      <c r="C105" s="61" t="s">
        <v>1194</v>
      </c>
      <c r="D105" s="61" t="s">
        <v>458</v>
      </c>
      <c r="E105" s="60">
        <f>5311.41+392.44</f>
        <v>5703.8499999999995</v>
      </c>
      <c r="F105" s="60">
        <v>5311.41</v>
      </c>
      <c r="G105" s="60">
        <v>5265.29</v>
      </c>
    </row>
    <row r="106" spans="1:7" outlineLevel="2" x14ac:dyDescent="0.25">
      <c r="A106" s="62" t="s">
        <v>1456</v>
      </c>
      <c r="B106" s="61" t="s">
        <v>509</v>
      </c>
      <c r="C106" s="61" t="s">
        <v>1194</v>
      </c>
      <c r="D106" s="61" t="s">
        <v>474</v>
      </c>
      <c r="E106" s="60">
        <v>18397</v>
      </c>
      <c r="F106" s="60">
        <v>18397</v>
      </c>
      <c r="G106" s="60">
        <v>15249.44</v>
      </c>
    </row>
    <row r="107" spans="1:7" ht="63.75" outlineLevel="1" x14ac:dyDescent="0.25">
      <c r="A107" s="62" t="s">
        <v>1386</v>
      </c>
      <c r="B107" s="61" t="s">
        <v>509</v>
      </c>
      <c r="C107" s="61" t="s">
        <v>957</v>
      </c>
      <c r="D107" s="61" t="s">
        <v>442</v>
      </c>
      <c r="E107" s="60">
        <f>E108+E109+E110+E111</f>
        <v>1516151</v>
      </c>
      <c r="F107" s="60">
        <v>1516151</v>
      </c>
      <c r="G107" s="60">
        <v>1479739.67</v>
      </c>
    </row>
    <row r="108" spans="1:7" ht="25.5" outlineLevel="2" x14ac:dyDescent="0.25">
      <c r="A108" s="62" t="s">
        <v>1563</v>
      </c>
      <c r="B108" s="61" t="s">
        <v>509</v>
      </c>
      <c r="C108" s="61" t="s">
        <v>957</v>
      </c>
      <c r="D108" s="61" t="s">
        <v>849</v>
      </c>
      <c r="E108" s="60">
        <f>999618.17-31378.3</f>
        <v>968239.87</v>
      </c>
      <c r="F108" s="60">
        <v>999618.17</v>
      </c>
      <c r="G108" s="60">
        <v>999618.17</v>
      </c>
    </row>
    <row r="109" spans="1:7" ht="63.75" outlineLevel="2" x14ac:dyDescent="0.25">
      <c r="A109" s="62" t="s">
        <v>1562</v>
      </c>
      <c r="B109" s="61" t="s">
        <v>509</v>
      </c>
      <c r="C109" s="61" t="s">
        <v>957</v>
      </c>
      <c r="D109" s="61" t="s">
        <v>847</v>
      </c>
      <c r="E109" s="60">
        <f>301884.69-10684.26</f>
        <v>291200.43</v>
      </c>
      <c r="F109" s="60">
        <v>301884.69</v>
      </c>
      <c r="G109" s="60">
        <v>298447.73</v>
      </c>
    </row>
    <row r="110" spans="1:7" outlineLevel="2" x14ac:dyDescent="0.25">
      <c r="A110" s="62" t="s">
        <v>1281</v>
      </c>
      <c r="B110" s="61" t="s">
        <v>509</v>
      </c>
      <c r="C110" s="61" t="s">
        <v>957</v>
      </c>
      <c r="D110" s="61" t="s">
        <v>458</v>
      </c>
      <c r="E110" s="60">
        <f>196251.14+42062.56</f>
        <v>238313.7</v>
      </c>
      <c r="F110" s="60">
        <v>196251.14</v>
      </c>
      <c r="G110" s="60">
        <v>166424.31</v>
      </c>
    </row>
    <row r="111" spans="1:7" outlineLevel="2" x14ac:dyDescent="0.25">
      <c r="A111" s="62" t="s">
        <v>1456</v>
      </c>
      <c r="B111" s="61" t="s">
        <v>509</v>
      </c>
      <c r="C111" s="61" t="s">
        <v>957</v>
      </c>
      <c r="D111" s="61" t="s">
        <v>474</v>
      </c>
      <c r="E111" s="60">
        <v>18397</v>
      </c>
      <c r="F111" s="60">
        <v>18397</v>
      </c>
      <c r="G111" s="60">
        <v>15249.46</v>
      </c>
    </row>
    <row r="112" spans="1:7" ht="51" outlineLevel="1" x14ac:dyDescent="0.25">
      <c r="A112" s="62" t="s">
        <v>1574</v>
      </c>
      <c r="B112" s="61" t="s">
        <v>509</v>
      </c>
      <c r="C112" s="61" t="s">
        <v>1193</v>
      </c>
      <c r="D112" s="61" t="s">
        <v>442</v>
      </c>
      <c r="E112" s="60">
        <f>E113+E114+E115+E116</f>
        <v>653375.16</v>
      </c>
      <c r="F112" s="60">
        <v>653375.16</v>
      </c>
      <c r="G112" s="60">
        <v>605460.34</v>
      </c>
    </row>
    <row r="113" spans="1:7" outlineLevel="2" x14ac:dyDescent="0.25">
      <c r="A113" s="62" t="s">
        <v>1281</v>
      </c>
      <c r="B113" s="61" t="s">
        <v>509</v>
      </c>
      <c r="C113" s="61" t="s">
        <v>1193</v>
      </c>
      <c r="D113" s="61" t="s">
        <v>458</v>
      </c>
      <c r="E113" s="60">
        <v>236390.51</v>
      </c>
      <c r="F113" s="60">
        <v>236390.51</v>
      </c>
      <c r="G113" s="60">
        <v>232724.68</v>
      </c>
    </row>
    <row r="114" spans="1:7" outlineLevel="2" x14ac:dyDescent="0.25">
      <c r="A114" s="62" t="s">
        <v>1456</v>
      </c>
      <c r="B114" s="61" t="s">
        <v>509</v>
      </c>
      <c r="C114" s="61" t="s">
        <v>1193</v>
      </c>
      <c r="D114" s="61" t="s">
        <v>474</v>
      </c>
      <c r="E114" s="60">
        <v>163455.65</v>
      </c>
      <c r="F114" s="60">
        <v>163455.65</v>
      </c>
      <c r="G114" s="60">
        <v>155104.35</v>
      </c>
    </row>
    <row r="115" spans="1:7" ht="51" outlineLevel="2" x14ac:dyDescent="0.25">
      <c r="A115" s="62" t="s">
        <v>1455</v>
      </c>
      <c r="B115" s="61" t="s">
        <v>509</v>
      </c>
      <c r="C115" s="61" t="s">
        <v>1193</v>
      </c>
      <c r="D115" s="61" t="s">
        <v>499</v>
      </c>
      <c r="E115" s="60">
        <v>35582.699999999997</v>
      </c>
      <c r="F115" s="60">
        <v>35582.699999999997</v>
      </c>
      <c r="G115" s="60">
        <v>0</v>
      </c>
    </row>
    <row r="116" spans="1:7" outlineLevel="2" x14ac:dyDescent="0.25">
      <c r="A116" s="62" t="s">
        <v>1452</v>
      </c>
      <c r="B116" s="61" t="s">
        <v>509</v>
      </c>
      <c r="C116" s="61" t="s">
        <v>1193</v>
      </c>
      <c r="D116" s="61" t="s">
        <v>533</v>
      </c>
      <c r="E116" s="60">
        <v>217946.3</v>
      </c>
      <c r="F116" s="60">
        <v>217946.3</v>
      </c>
      <c r="G116" s="60">
        <v>217631.31</v>
      </c>
    </row>
    <row r="117" spans="1:7" ht="38.25" outlineLevel="1" x14ac:dyDescent="0.25">
      <c r="A117" s="62" t="s">
        <v>1605</v>
      </c>
      <c r="B117" s="61" t="s">
        <v>509</v>
      </c>
      <c r="C117" s="61" t="s">
        <v>1190</v>
      </c>
      <c r="D117" s="61" t="s">
        <v>442</v>
      </c>
      <c r="E117" s="60">
        <f>E118</f>
        <v>515200</v>
      </c>
      <c r="F117" s="60">
        <v>515200</v>
      </c>
      <c r="G117" s="60">
        <v>515200</v>
      </c>
    </row>
    <row r="118" spans="1:7" ht="25.5" outlineLevel="2" x14ac:dyDescent="0.25">
      <c r="A118" s="62" t="s">
        <v>1604</v>
      </c>
      <c r="B118" s="61" t="s">
        <v>509</v>
      </c>
      <c r="C118" s="61" t="s">
        <v>1190</v>
      </c>
      <c r="D118" s="61" t="s">
        <v>1189</v>
      </c>
      <c r="E118" s="60">
        <v>515200</v>
      </c>
      <c r="F118" s="60">
        <v>515200</v>
      </c>
      <c r="G118" s="60">
        <v>515200</v>
      </c>
    </row>
    <row r="119" spans="1:7" ht="76.5" outlineLevel="1" x14ac:dyDescent="0.25">
      <c r="A119" s="62" t="s">
        <v>1268</v>
      </c>
      <c r="B119" s="61" t="s">
        <v>509</v>
      </c>
      <c r="C119" s="61" t="s">
        <v>1188</v>
      </c>
      <c r="D119" s="61" t="s">
        <v>442</v>
      </c>
      <c r="E119" s="60">
        <f>E120+E121</f>
        <v>1909350</v>
      </c>
      <c r="F119" s="60">
        <v>1909350</v>
      </c>
      <c r="G119" s="60">
        <v>1906145.75</v>
      </c>
    </row>
    <row r="120" spans="1:7" ht="38.25" outlineLevel="2" x14ac:dyDescent="0.25">
      <c r="A120" s="62" t="s">
        <v>1457</v>
      </c>
      <c r="B120" s="61" t="s">
        <v>509</v>
      </c>
      <c r="C120" s="61" t="s">
        <v>1188</v>
      </c>
      <c r="D120" s="61" t="s">
        <v>838</v>
      </c>
      <c r="E120" s="60">
        <v>1794300</v>
      </c>
      <c r="F120" s="60">
        <v>1794300</v>
      </c>
      <c r="G120" s="60">
        <v>1791103.6</v>
      </c>
    </row>
    <row r="121" spans="1:7" ht="51" outlineLevel="2" x14ac:dyDescent="0.25">
      <c r="A121" s="62" t="s">
        <v>1312</v>
      </c>
      <c r="B121" s="61" t="s">
        <v>509</v>
      </c>
      <c r="C121" s="61" t="s">
        <v>1188</v>
      </c>
      <c r="D121" s="61" t="s">
        <v>832</v>
      </c>
      <c r="E121" s="60">
        <v>115050</v>
      </c>
      <c r="F121" s="60">
        <v>115050</v>
      </c>
      <c r="G121" s="60">
        <v>115042.15</v>
      </c>
    </row>
    <row r="122" spans="1:7" ht="25.5" outlineLevel="1" x14ac:dyDescent="0.25">
      <c r="A122" s="62" t="s">
        <v>1385</v>
      </c>
      <c r="B122" s="61" t="s">
        <v>509</v>
      </c>
      <c r="C122" s="61" t="s">
        <v>955</v>
      </c>
      <c r="D122" s="61" t="s">
        <v>442</v>
      </c>
      <c r="E122" s="60">
        <f>E123+E124+E125+E126+E127+E128</f>
        <v>108371822.84999999</v>
      </c>
      <c r="F122" s="60">
        <v>108371822.84999999</v>
      </c>
      <c r="G122" s="60">
        <v>106766320.65000001</v>
      </c>
    </row>
    <row r="123" spans="1:7" outlineLevel="2" x14ac:dyDescent="0.25">
      <c r="A123" s="62" t="s">
        <v>1313</v>
      </c>
      <c r="B123" s="61" t="s">
        <v>509</v>
      </c>
      <c r="C123" s="61" t="s">
        <v>955</v>
      </c>
      <c r="D123" s="61" t="s">
        <v>835</v>
      </c>
      <c r="E123" s="60">
        <f>77195470.95-1000000</f>
        <v>76195470.950000003</v>
      </c>
      <c r="F123" s="60">
        <v>77195470.950000003</v>
      </c>
      <c r="G123" s="60">
        <v>77195049.090000004</v>
      </c>
    </row>
    <row r="124" spans="1:7" ht="38.25" outlineLevel="2" x14ac:dyDescent="0.25">
      <c r="A124" s="62" t="s">
        <v>1457</v>
      </c>
      <c r="B124" s="61" t="s">
        <v>509</v>
      </c>
      <c r="C124" s="61" t="s">
        <v>955</v>
      </c>
      <c r="D124" s="61" t="s">
        <v>838</v>
      </c>
      <c r="E124" s="60">
        <v>36778.6</v>
      </c>
      <c r="F124" s="60">
        <v>36778.6</v>
      </c>
      <c r="G124" s="60">
        <v>36778.6</v>
      </c>
    </row>
    <row r="125" spans="1:7" ht="51" outlineLevel="2" x14ac:dyDescent="0.25">
      <c r="A125" s="62" t="s">
        <v>1312</v>
      </c>
      <c r="B125" s="61" t="s">
        <v>509</v>
      </c>
      <c r="C125" s="61" t="s">
        <v>955</v>
      </c>
      <c r="D125" s="61" t="s">
        <v>832</v>
      </c>
      <c r="E125" s="60">
        <f>23020572.3+1000000</f>
        <v>24020572.300000001</v>
      </c>
      <c r="F125" s="60">
        <v>23020572.300000001</v>
      </c>
      <c r="G125" s="60">
        <v>21924479.120000001</v>
      </c>
    </row>
    <row r="126" spans="1:7" outlineLevel="2" x14ac:dyDescent="0.25">
      <c r="A126" s="62" t="s">
        <v>1281</v>
      </c>
      <c r="B126" s="61" t="s">
        <v>509</v>
      </c>
      <c r="C126" s="61" t="s">
        <v>955</v>
      </c>
      <c r="D126" s="61" t="s">
        <v>458</v>
      </c>
      <c r="E126" s="60">
        <v>7731381.9900000002</v>
      </c>
      <c r="F126" s="60">
        <v>7731381.9900000002</v>
      </c>
      <c r="G126" s="60">
        <v>7277087.4299999997</v>
      </c>
    </row>
    <row r="127" spans="1:7" outlineLevel="2" x14ac:dyDescent="0.25">
      <c r="A127" s="62" t="s">
        <v>1456</v>
      </c>
      <c r="B127" s="61" t="s">
        <v>509</v>
      </c>
      <c r="C127" s="61" t="s">
        <v>955</v>
      </c>
      <c r="D127" s="61" t="s">
        <v>474</v>
      </c>
      <c r="E127" s="60">
        <v>357746.01</v>
      </c>
      <c r="F127" s="60">
        <v>357746.01</v>
      </c>
      <c r="G127" s="60">
        <v>303053.40999999997</v>
      </c>
    </row>
    <row r="128" spans="1:7" ht="25.5" outlineLevel="2" x14ac:dyDescent="0.25">
      <c r="A128" s="62" t="s">
        <v>1454</v>
      </c>
      <c r="B128" s="61" t="s">
        <v>509</v>
      </c>
      <c r="C128" s="61" t="s">
        <v>955</v>
      </c>
      <c r="D128" s="61" t="s">
        <v>984</v>
      </c>
      <c r="E128" s="60">
        <v>29873</v>
      </c>
      <c r="F128" s="60">
        <v>29873</v>
      </c>
      <c r="G128" s="60">
        <v>29873</v>
      </c>
    </row>
    <row r="129" spans="1:7" ht="38.25" outlineLevel="1" x14ac:dyDescent="0.25">
      <c r="A129" s="62" t="s">
        <v>1603</v>
      </c>
      <c r="B129" s="61" t="s">
        <v>509</v>
      </c>
      <c r="C129" s="61" t="s">
        <v>1186</v>
      </c>
      <c r="D129" s="61" t="s">
        <v>442</v>
      </c>
      <c r="E129" s="60">
        <f>E130</f>
        <v>5964560.6399999997</v>
      </c>
      <c r="F129" s="60">
        <v>5964560.6399999997</v>
      </c>
      <c r="G129" s="60">
        <v>5964560.6399999997</v>
      </c>
    </row>
    <row r="130" spans="1:7" outlineLevel="2" x14ac:dyDescent="0.25">
      <c r="A130" s="62" t="s">
        <v>1281</v>
      </c>
      <c r="B130" s="61" t="s">
        <v>509</v>
      </c>
      <c r="C130" s="61" t="s">
        <v>1186</v>
      </c>
      <c r="D130" s="61" t="s">
        <v>458</v>
      </c>
      <c r="E130" s="60">
        <v>5964560.6399999997</v>
      </c>
      <c r="F130" s="60">
        <v>5964560.6399999997</v>
      </c>
      <c r="G130" s="60">
        <v>5964560.6399999997</v>
      </c>
    </row>
    <row r="131" spans="1:7" ht="76.5" outlineLevel="1" x14ac:dyDescent="0.25">
      <c r="A131" s="62" t="s">
        <v>1268</v>
      </c>
      <c r="B131" s="61" t="s">
        <v>509</v>
      </c>
      <c r="C131" s="61" t="s">
        <v>1185</v>
      </c>
      <c r="D131" s="61" t="s">
        <v>442</v>
      </c>
      <c r="E131" s="60">
        <f>E132+E133</f>
        <v>146711.96000000002</v>
      </c>
      <c r="F131" s="60">
        <v>146711.96</v>
      </c>
      <c r="G131" s="60">
        <v>146711.96</v>
      </c>
    </row>
    <row r="132" spans="1:7" ht="38.25" outlineLevel="2" x14ac:dyDescent="0.25">
      <c r="A132" s="62" t="s">
        <v>1457</v>
      </c>
      <c r="B132" s="61" t="s">
        <v>509</v>
      </c>
      <c r="C132" s="61" t="s">
        <v>1185</v>
      </c>
      <c r="D132" s="61" t="s">
        <v>838</v>
      </c>
      <c r="E132" s="60">
        <v>125464.1</v>
      </c>
      <c r="F132" s="60">
        <v>125464.1</v>
      </c>
      <c r="G132" s="60">
        <v>125464.1</v>
      </c>
    </row>
    <row r="133" spans="1:7" ht="51" outlineLevel="2" x14ac:dyDescent="0.25">
      <c r="A133" s="62" t="s">
        <v>1312</v>
      </c>
      <c r="B133" s="61" t="s">
        <v>509</v>
      </c>
      <c r="C133" s="61" t="s">
        <v>1185</v>
      </c>
      <c r="D133" s="61" t="s">
        <v>832</v>
      </c>
      <c r="E133" s="60">
        <v>21247.86</v>
      </c>
      <c r="F133" s="60">
        <v>21247.86</v>
      </c>
      <c r="G133" s="60">
        <v>21247.86</v>
      </c>
    </row>
    <row r="134" spans="1:7" ht="25.5" outlineLevel="1" x14ac:dyDescent="0.25">
      <c r="A134" s="62" t="s">
        <v>1384</v>
      </c>
      <c r="B134" s="61" t="s">
        <v>509</v>
      </c>
      <c r="C134" s="61" t="s">
        <v>953</v>
      </c>
      <c r="D134" s="61" t="s">
        <v>442</v>
      </c>
      <c r="E134" s="60">
        <f>E135+E136+E137+E138</f>
        <v>8885079.9299999997</v>
      </c>
      <c r="F134" s="60">
        <v>8885079.9299999997</v>
      </c>
      <c r="G134" s="60">
        <v>8584748.9399999995</v>
      </c>
    </row>
    <row r="135" spans="1:7" outlineLevel="2" x14ac:dyDescent="0.25">
      <c r="A135" s="62" t="s">
        <v>1313</v>
      </c>
      <c r="B135" s="61" t="s">
        <v>509</v>
      </c>
      <c r="C135" s="61" t="s">
        <v>953</v>
      </c>
      <c r="D135" s="61" t="s">
        <v>835</v>
      </c>
      <c r="E135" s="60">
        <v>5290042.9000000004</v>
      </c>
      <c r="F135" s="60">
        <v>5290042.9000000004</v>
      </c>
      <c r="G135" s="60">
        <v>5290042.9000000004</v>
      </c>
    </row>
    <row r="136" spans="1:7" ht="38.25" outlineLevel="2" x14ac:dyDescent="0.25">
      <c r="A136" s="62" t="s">
        <v>1457</v>
      </c>
      <c r="B136" s="61" t="s">
        <v>509</v>
      </c>
      <c r="C136" s="61" t="s">
        <v>953</v>
      </c>
      <c r="D136" s="61" t="s">
        <v>838</v>
      </c>
      <c r="E136" s="60">
        <v>88673.33</v>
      </c>
      <c r="F136" s="60">
        <v>88673.33</v>
      </c>
      <c r="G136" s="60">
        <v>56072</v>
      </c>
    </row>
    <row r="137" spans="1:7" ht="51" outlineLevel="2" x14ac:dyDescent="0.25">
      <c r="A137" s="62" t="s">
        <v>1312</v>
      </c>
      <c r="B137" s="61" t="s">
        <v>509</v>
      </c>
      <c r="C137" s="61" t="s">
        <v>953</v>
      </c>
      <c r="D137" s="61" t="s">
        <v>832</v>
      </c>
      <c r="E137" s="60">
        <v>1606311.29</v>
      </c>
      <c r="F137" s="60">
        <v>1606311.29</v>
      </c>
      <c r="G137" s="60">
        <v>1494371.64</v>
      </c>
    </row>
    <row r="138" spans="1:7" outlineLevel="2" x14ac:dyDescent="0.25">
      <c r="A138" s="62" t="s">
        <v>1281</v>
      </c>
      <c r="B138" s="61" t="s">
        <v>509</v>
      </c>
      <c r="C138" s="61" t="s">
        <v>953</v>
      </c>
      <c r="D138" s="61" t="s">
        <v>458</v>
      </c>
      <c r="E138" s="60">
        <v>1900052.41</v>
      </c>
      <c r="F138" s="60">
        <v>1900052.41</v>
      </c>
      <c r="G138" s="60">
        <v>1744262.4</v>
      </c>
    </row>
    <row r="139" spans="1:7" ht="76.5" outlineLevel="1" x14ac:dyDescent="0.25">
      <c r="A139" s="62" t="s">
        <v>1268</v>
      </c>
      <c r="B139" s="61" t="s">
        <v>509</v>
      </c>
      <c r="C139" s="61" t="s">
        <v>1184</v>
      </c>
      <c r="D139" s="61" t="s">
        <v>442</v>
      </c>
      <c r="E139" s="60">
        <f>E140+E141</f>
        <v>1166500</v>
      </c>
      <c r="F139" s="60">
        <v>1236500</v>
      </c>
      <c r="G139" s="60">
        <v>1205012.73</v>
      </c>
    </row>
    <row r="140" spans="1:7" ht="38.25" outlineLevel="2" x14ac:dyDescent="0.25">
      <c r="A140" s="62" t="s">
        <v>1457</v>
      </c>
      <c r="B140" s="61" t="s">
        <v>509</v>
      </c>
      <c r="C140" s="61" t="s">
        <v>1184</v>
      </c>
      <c r="D140" s="61" t="s">
        <v>838</v>
      </c>
      <c r="E140" s="60">
        <f>1190000-70000</f>
        <v>1120000</v>
      </c>
      <c r="F140" s="60">
        <v>1190000</v>
      </c>
      <c r="G140" s="60">
        <v>1178072.52</v>
      </c>
    </row>
    <row r="141" spans="1:7" ht="51" outlineLevel="2" x14ac:dyDescent="0.25">
      <c r="A141" s="62" t="s">
        <v>1312</v>
      </c>
      <c r="B141" s="61" t="s">
        <v>509</v>
      </c>
      <c r="C141" s="61" t="s">
        <v>1184</v>
      </c>
      <c r="D141" s="61" t="s">
        <v>832</v>
      </c>
      <c r="E141" s="60">
        <v>46500</v>
      </c>
      <c r="F141" s="60">
        <v>46500</v>
      </c>
      <c r="G141" s="60">
        <v>26940.21</v>
      </c>
    </row>
    <row r="142" spans="1:7" ht="25.5" outlineLevel="1" x14ac:dyDescent="0.25">
      <c r="A142" s="62" t="s">
        <v>1602</v>
      </c>
      <c r="B142" s="61" t="s">
        <v>509</v>
      </c>
      <c r="C142" s="61" t="s">
        <v>1182</v>
      </c>
      <c r="D142" s="61" t="s">
        <v>442</v>
      </c>
      <c r="E142" s="60">
        <f>E143+E144+E145+E146+E147</f>
        <v>115503914.86</v>
      </c>
      <c r="F142" s="60">
        <v>115503914.86</v>
      </c>
      <c r="G142" s="60">
        <v>113642391.56</v>
      </c>
    </row>
    <row r="143" spans="1:7" outlineLevel="2" x14ac:dyDescent="0.25">
      <c r="A143" s="62" t="s">
        <v>1313</v>
      </c>
      <c r="B143" s="61" t="s">
        <v>509</v>
      </c>
      <c r="C143" s="61" t="s">
        <v>1182</v>
      </c>
      <c r="D143" s="61" t="s">
        <v>835</v>
      </c>
      <c r="E143" s="60">
        <f>89654552.27-1000000</f>
        <v>88654552.269999996</v>
      </c>
      <c r="F143" s="60">
        <v>89654552.269999996</v>
      </c>
      <c r="G143" s="60">
        <v>89436150.849999994</v>
      </c>
    </row>
    <row r="144" spans="1:7" ht="51" outlineLevel="2" x14ac:dyDescent="0.25">
      <c r="A144" s="62" t="s">
        <v>1312</v>
      </c>
      <c r="B144" s="61" t="s">
        <v>509</v>
      </c>
      <c r="C144" s="61" t="s">
        <v>1182</v>
      </c>
      <c r="D144" s="61" t="s">
        <v>832</v>
      </c>
      <c r="E144" s="60">
        <f>25384142.04+1000000</f>
        <v>26384142.039999999</v>
      </c>
      <c r="F144" s="60">
        <v>25384142.039999999</v>
      </c>
      <c r="G144" s="60">
        <v>24006000</v>
      </c>
    </row>
    <row r="145" spans="1:7" ht="38.25" outlineLevel="2" x14ac:dyDescent="0.25">
      <c r="A145" s="62" t="s">
        <v>1288</v>
      </c>
      <c r="B145" s="61" t="s">
        <v>509</v>
      </c>
      <c r="C145" s="61" t="s">
        <v>1182</v>
      </c>
      <c r="D145" s="61" t="s">
        <v>452</v>
      </c>
      <c r="E145" s="60">
        <v>331962.55</v>
      </c>
      <c r="F145" s="60">
        <v>331962.55</v>
      </c>
      <c r="G145" s="60">
        <v>67001.62</v>
      </c>
    </row>
    <row r="146" spans="1:7" ht="25.5" outlineLevel="2" x14ac:dyDescent="0.25">
      <c r="A146" s="62" t="s">
        <v>1454</v>
      </c>
      <c r="B146" s="61" t="s">
        <v>509</v>
      </c>
      <c r="C146" s="61" t="s">
        <v>1182</v>
      </c>
      <c r="D146" s="61" t="s">
        <v>984</v>
      </c>
      <c r="E146" s="60">
        <v>124558</v>
      </c>
      <c r="F146" s="60">
        <v>124558</v>
      </c>
      <c r="G146" s="60">
        <v>124558</v>
      </c>
    </row>
    <row r="147" spans="1:7" outlineLevel="2" x14ac:dyDescent="0.25">
      <c r="A147" s="62" t="s">
        <v>1452</v>
      </c>
      <c r="B147" s="61" t="s">
        <v>509</v>
      </c>
      <c r="C147" s="61" t="s">
        <v>1182</v>
      </c>
      <c r="D147" s="61" t="s">
        <v>533</v>
      </c>
      <c r="E147" s="60">
        <v>8700</v>
      </c>
      <c r="F147" s="60">
        <v>8700</v>
      </c>
      <c r="G147" s="60">
        <v>8681.09</v>
      </c>
    </row>
    <row r="148" spans="1:7" ht="38.25" outlineLevel="1" x14ac:dyDescent="0.25">
      <c r="A148" s="62" t="s">
        <v>1383</v>
      </c>
      <c r="B148" s="61" t="s">
        <v>509</v>
      </c>
      <c r="C148" s="61" t="s">
        <v>951</v>
      </c>
      <c r="D148" s="61" t="s">
        <v>442</v>
      </c>
      <c r="E148" s="60">
        <f>E149+E150+E151+E152+E153+E154</f>
        <v>46551986.039999992</v>
      </c>
      <c r="F148" s="60">
        <v>46551986.039999999</v>
      </c>
      <c r="G148" s="60">
        <v>45130472.799999997</v>
      </c>
    </row>
    <row r="149" spans="1:7" ht="38.25" outlineLevel="2" x14ac:dyDescent="0.25">
      <c r="A149" s="62" t="s">
        <v>1457</v>
      </c>
      <c r="B149" s="61" t="s">
        <v>509</v>
      </c>
      <c r="C149" s="61" t="s">
        <v>951</v>
      </c>
      <c r="D149" s="61" t="s">
        <v>838</v>
      </c>
      <c r="E149" s="60">
        <v>227592.23</v>
      </c>
      <c r="F149" s="60">
        <v>227592.23</v>
      </c>
      <c r="G149" s="60">
        <v>223140</v>
      </c>
    </row>
    <row r="150" spans="1:7" outlineLevel="2" x14ac:dyDescent="0.25">
      <c r="A150" s="62" t="s">
        <v>1281</v>
      </c>
      <c r="B150" s="61" t="s">
        <v>509</v>
      </c>
      <c r="C150" s="61" t="s">
        <v>951</v>
      </c>
      <c r="D150" s="61" t="s">
        <v>458</v>
      </c>
      <c r="E150" s="60">
        <f>41667779.23+15000</f>
        <v>41682779.229999997</v>
      </c>
      <c r="F150" s="60">
        <v>41667779.229999997</v>
      </c>
      <c r="G150" s="60">
        <v>40503519.939999998</v>
      </c>
    </row>
    <row r="151" spans="1:7" outlineLevel="2" x14ac:dyDescent="0.25">
      <c r="A151" s="62" t="s">
        <v>1456</v>
      </c>
      <c r="B151" s="61" t="s">
        <v>509</v>
      </c>
      <c r="C151" s="61" t="s">
        <v>951</v>
      </c>
      <c r="D151" s="61" t="s">
        <v>474</v>
      </c>
      <c r="E151" s="60">
        <v>3626916.29</v>
      </c>
      <c r="F151" s="60">
        <v>3626916.29</v>
      </c>
      <c r="G151" s="60">
        <v>3377591.1</v>
      </c>
    </row>
    <row r="152" spans="1:7" ht="51" outlineLevel="2" x14ac:dyDescent="0.25">
      <c r="A152" s="62" t="s">
        <v>1455</v>
      </c>
      <c r="B152" s="61" t="s">
        <v>509</v>
      </c>
      <c r="C152" s="61" t="s">
        <v>951</v>
      </c>
      <c r="D152" s="61" t="s">
        <v>499</v>
      </c>
      <c r="E152" s="60">
        <v>444795</v>
      </c>
      <c r="F152" s="60">
        <v>444795</v>
      </c>
      <c r="G152" s="60">
        <v>444795</v>
      </c>
    </row>
    <row r="153" spans="1:7" outlineLevel="2" x14ac:dyDescent="0.25">
      <c r="A153" s="62" t="s">
        <v>1453</v>
      </c>
      <c r="B153" s="61" t="s">
        <v>509</v>
      </c>
      <c r="C153" s="61" t="s">
        <v>951</v>
      </c>
      <c r="D153" s="61" t="s">
        <v>515</v>
      </c>
      <c r="E153" s="60">
        <v>463164</v>
      </c>
      <c r="F153" s="60">
        <v>463164</v>
      </c>
      <c r="G153" s="60">
        <v>460914</v>
      </c>
    </row>
    <row r="154" spans="1:7" outlineLevel="2" x14ac:dyDescent="0.25">
      <c r="A154" s="62" t="s">
        <v>1452</v>
      </c>
      <c r="B154" s="61" t="s">
        <v>509</v>
      </c>
      <c r="C154" s="61" t="s">
        <v>951</v>
      </c>
      <c r="D154" s="61" t="s">
        <v>533</v>
      </c>
      <c r="E154" s="60">
        <f>121739.29-15000</f>
        <v>106739.29</v>
      </c>
      <c r="F154" s="60">
        <v>121739.29</v>
      </c>
      <c r="G154" s="60">
        <v>120512.76</v>
      </c>
    </row>
    <row r="155" spans="1:7" ht="76.5" outlineLevel="1" x14ac:dyDescent="0.25">
      <c r="A155" s="62" t="s">
        <v>1268</v>
      </c>
      <c r="B155" s="61" t="s">
        <v>509</v>
      </c>
      <c r="C155" s="61" t="s">
        <v>1181</v>
      </c>
      <c r="D155" s="61" t="s">
        <v>442</v>
      </c>
      <c r="E155" s="60">
        <f>E156</f>
        <v>618900</v>
      </c>
      <c r="F155" s="60">
        <v>651900</v>
      </c>
      <c r="G155" s="60">
        <v>629314.06000000006</v>
      </c>
    </row>
    <row r="156" spans="1:7" ht="38.25" outlineLevel="2" x14ac:dyDescent="0.25">
      <c r="A156" s="62" t="s">
        <v>1457</v>
      </c>
      <c r="B156" s="61" t="s">
        <v>509</v>
      </c>
      <c r="C156" s="61" t="s">
        <v>1181</v>
      </c>
      <c r="D156" s="61" t="s">
        <v>838</v>
      </c>
      <c r="E156" s="60">
        <f>651900-33000</f>
        <v>618900</v>
      </c>
      <c r="F156" s="60">
        <v>651900</v>
      </c>
      <c r="G156" s="60">
        <v>629314.06000000006</v>
      </c>
    </row>
    <row r="157" spans="1:7" ht="25.5" outlineLevel="1" x14ac:dyDescent="0.25">
      <c r="A157" s="62" t="s">
        <v>1601</v>
      </c>
      <c r="B157" s="61" t="s">
        <v>509</v>
      </c>
      <c r="C157" s="61" t="s">
        <v>1179</v>
      </c>
      <c r="D157" s="61" t="s">
        <v>442</v>
      </c>
      <c r="E157" s="60">
        <f>E158+E159+E160</f>
        <v>117983859.78</v>
      </c>
      <c r="F157" s="60">
        <v>117983859.78</v>
      </c>
      <c r="G157" s="60">
        <v>106788285.18000001</v>
      </c>
    </row>
    <row r="158" spans="1:7" outlineLevel="2" x14ac:dyDescent="0.25">
      <c r="A158" s="62" t="s">
        <v>1313</v>
      </c>
      <c r="B158" s="61" t="s">
        <v>509</v>
      </c>
      <c r="C158" s="61" t="s">
        <v>1179</v>
      </c>
      <c r="D158" s="61" t="s">
        <v>835</v>
      </c>
      <c r="E158" s="60">
        <v>90383774.340000004</v>
      </c>
      <c r="F158" s="60">
        <v>90383774.340000004</v>
      </c>
      <c r="G158" s="60">
        <v>84326450.180000007</v>
      </c>
    </row>
    <row r="159" spans="1:7" ht="38.25" outlineLevel="2" x14ac:dyDescent="0.25">
      <c r="A159" s="62" t="s">
        <v>1457</v>
      </c>
      <c r="B159" s="61" t="s">
        <v>509</v>
      </c>
      <c r="C159" s="61" t="s">
        <v>1179</v>
      </c>
      <c r="D159" s="61" t="s">
        <v>838</v>
      </c>
      <c r="E159" s="60">
        <v>107172.23</v>
      </c>
      <c r="F159" s="60">
        <v>107172.23</v>
      </c>
      <c r="G159" s="60">
        <v>101835</v>
      </c>
    </row>
    <row r="160" spans="1:7" ht="51" outlineLevel="2" x14ac:dyDescent="0.25">
      <c r="A160" s="62" t="s">
        <v>1312</v>
      </c>
      <c r="B160" s="61" t="s">
        <v>509</v>
      </c>
      <c r="C160" s="61" t="s">
        <v>1179</v>
      </c>
      <c r="D160" s="61" t="s">
        <v>832</v>
      </c>
      <c r="E160" s="60">
        <v>27492913.210000001</v>
      </c>
      <c r="F160" s="60">
        <v>27492913.210000001</v>
      </c>
      <c r="G160" s="60">
        <v>22360000</v>
      </c>
    </row>
    <row r="161" spans="1:7" ht="51" outlineLevel="1" x14ac:dyDescent="0.25">
      <c r="A161" s="62" t="s">
        <v>1600</v>
      </c>
      <c r="B161" s="61" t="s">
        <v>509</v>
      </c>
      <c r="C161" s="61" t="s">
        <v>1177</v>
      </c>
      <c r="D161" s="61" t="s">
        <v>442</v>
      </c>
      <c r="E161" s="60">
        <v>21026504.73</v>
      </c>
      <c r="F161" s="60">
        <v>21026504.73</v>
      </c>
      <c r="G161" s="60">
        <v>20396901.100000001</v>
      </c>
    </row>
    <row r="162" spans="1:7" outlineLevel="2" x14ac:dyDescent="0.25">
      <c r="A162" s="62" t="s">
        <v>1281</v>
      </c>
      <c r="B162" s="61" t="s">
        <v>509</v>
      </c>
      <c r="C162" s="61" t="s">
        <v>1177</v>
      </c>
      <c r="D162" s="61" t="s">
        <v>458</v>
      </c>
      <c r="E162" s="60">
        <v>20637665.73</v>
      </c>
      <c r="F162" s="60">
        <v>20637665.73</v>
      </c>
      <c r="G162" s="60">
        <v>20008062.100000001</v>
      </c>
    </row>
    <row r="163" spans="1:7" ht="51" outlineLevel="2" x14ac:dyDescent="0.25">
      <c r="A163" s="62" t="s">
        <v>1455</v>
      </c>
      <c r="B163" s="61" t="s">
        <v>509</v>
      </c>
      <c r="C163" s="61" t="s">
        <v>1177</v>
      </c>
      <c r="D163" s="61" t="s">
        <v>499</v>
      </c>
      <c r="E163" s="60">
        <v>388839</v>
      </c>
      <c r="F163" s="60">
        <v>388839</v>
      </c>
      <c r="G163" s="60">
        <v>388839</v>
      </c>
    </row>
    <row r="164" spans="1:7" ht="38.25" outlineLevel="1" x14ac:dyDescent="0.25">
      <c r="A164" s="62" t="s">
        <v>1599</v>
      </c>
      <c r="B164" s="61" t="s">
        <v>509</v>
      </c>
      <c r="C164" s="61" t="s">
        <v>543</v>
      </c>
      <c r="D164" s="61" t="s">
        <v>442</v>
      </c>
      <c r="E164" s="60">
        <f>E165+E166</f>
        <v>10598785.68</v>
      </c>
      <c r="F164" s="60">
        <v>10598785.68</v>
      </c>
      <c r="G164" s="60">
        <v>9274166.7300000004</v>
      </c>
    </row>
    <row r="165" spans="1:7" outlineLevel="2" x14ac:dyDescent="0.25">
      <c r="A165" s="62" t="s">
        <v>1281</v>
      </c>
      <c r="B165" s="61" t="s">
        <v>509</v>
      </c>
      <c r="C165" s="61" t="s">
        <v>543</v>
      </c>
      <c r="D165" s="61" t="s">
        <v>458</v>
      </c>
      <c r="E165" s="60">
        <v>6667484.8799999999</v>
      </c>
      <c r="F165" s="60">
        <v>6667484.8799999999</v>
      </c>
      <c r="G165" s="60">
        <v>6311062.2699999996</v>
      </c>
    </row>
    <row r="166" spans="1:7" outlineLevel="2" x14ac:dyDescent="0.25">
      <c r="A166" s="62" t="s">
        <v>1456</v>
      </c>
      <c r="B166" s="61" t="s">
        <v>509</v>
      </c>
      <c r="C166" s="61" t="s">
        <v>543</v>
      </c>
      <c r="D166" s="61" t="s">
        <v>474</v>
      </c>
      <c r="E166" s="60">
        <v>3931300.8</v>
      </c>
      <c r="F166" s="60">
        <v>3931300.8</v>
      </c>
      <c r="G166" s="60">
        <v>2963104.46</v>
      </c>
    </row>
    <row r="167" spans="1:7" ht="51" outlineLevel="1" x14ac:dyDescent="0.25">
      <c r="A167" s="62" t="s">
        <v>1598</v>
      </c>
      <c r="B167" s="61" t="s">
        <v>509</v>
      </c>
      <c r="C167" s="61" t="s">
        <v>541</v>
      </c>
      <c r="D167" s="61" t="s">
        <v>442</v>
      </c>
      <c r="E167" s="60">
        <f>E168</f>
        <v>1151322.8</v>
      </c>
      <c r="F167" s="60">
        <v>1151322.8</v>
      </c>
      <c r="G167" s="60">
        <v>872140</v>
      </c>
    </row>
    <row r="168" spans="1:7" outlineLevel="2" x14ac:dyDescent="0.25">
      <c r="A168" s="62" t="s">
        <v>1281</v>
      </c>
      <c r="B168" s="61" t="s">
        <v>509</v>
      </c>
      <c r="C168" s="61" t="s">
        <v>541</v>
      </c>
      <c r="D168" s="61" t="s">
        <v>458</v>
      </c>
      <c r="E168" s="60">
        <v>1151322.8</v>
      </c>
      <c r="F168" s="60">
        <v>1151322.8</v>
      </c>
      <c r="G168" s="60">
        <v>872140</v>
      </c>
    </row>
    <row r="169" spans="1:7" ht="38.25" outlineLevel="1" x14ac:dyDescent="0.25">
      <c r="A169" s="62" t="s">
        <v>1597</v>
      </c>
      <c r="B169" s="61" t="s">
        <v>509</v>
      </c>
      <c r="C169" s="61" t="s">
        <v>539</v>
      </c>
      <c r="D169" s="61" t="s">
        <v>442</v>
      </c>
      <c r="E169" s="60">
        <f>E170</f>
        <v>2186001.12</v>
      </c>
      <c r="F169" s="60">
        <v>2186001.12</v>
      </c>
      <c r="G169" s="60">
        <v>1868386.5</v>
      </c>
    </row>
    <row r="170" spans="1:7" outlineLevel="2" x14ac:dyDescent="0.25">
      <c r="A170" s="62" t="s">
        <v>1281</v>
      </c>
      <c r="B170" s="61" t="s">
        <v>509</v>
      </c>
      <c r="C170" s="61" t="s">
        <v>539</v>
      </c>
      <c r="D170" s="61" t="s">
        <v>458</v>
      </c>
      <c r="E170" s="60">
        <v>2186001.12</v>
      </c>
      <c r="F170" s="60">
        <v>2186001.12</v>
      </c>
      <c r="G170" s="60">
        <v>1868386.5</v>
      </c>
    </row>
    <row r="171" spans="1:7" ht="38.25" outlineLevel="1" x14ac:dyDescent="0.25">
      <c r="A171" s="62" t="s">
        <v>1596</v>
      </c>
      <c r="B171" s="61" t="s">
        <v>509</v>
      </c>
      <c r="C171" s="61" t="s">
        <v>537</v>
      </c>
      <c r="D171" s="61" t="s">
        <v>442</v>
      </c>
      <c r="E171" s="60">
        <f>E172</f>
        <v>0</v>
      </c>
      <c r="F171" s="60">
        <v>0</v>
      </c>
      <c r="G171" s="60">
        <v>0</v>
      </c>
    </row>
    <row r="172" spans="1:7" outlineLevel="2" x14ac:dyDescent="0.25">
      <c r="A172" s="62" t="s">
        <v>1281</v>
      </c>
      <c r="B172" s="61" t="s">
        <v>509</v>
      </c>
      <c r="C172" s="61" t="s">
        <v>537</v>
      </c>
      <c r="D172" s="61" t="s">
        <v>458</v>
      </c>
      <c r="E172" s="60">
        <v>0</v>
      </c>
      <c r="F172" s="60">
        <v>0</v>
      </c>
      <c r="G172" s="60">
        <v>0</v>
      </c>
    </row>
    <row r="173" spans="1:7" ht="38.25" outlineLevel="1" x14ac:dyDescent="0.25">
      <c r="A173" s="62" t="s">
        <v>1595</v>
      </c>
      <c r="B173" s="61" t="s">
        <v>509</v>
      </c>
      <c r="C173" s="61" t="s">
        <v>534</v>
      </c>
      <c r="D173" s="61" t="s">
        <v>442</v>
      </c>
      <c r="E173" s="60">
        <f>E174+E175+E176</f>
        <v>415765.06</v>
      </c>
      <c r="F173" s="60">
        <v>415765.06</v>
      </c>
      <c r="G173" s="60">
        <v>397223.59</v>
      </c>
    </row>
    <row r="174" spans="1:7" outlineLevel="2" x14ac:dyDescent="0.25">
      <c r="A174" s="62" t="s">
        <v>1281</v>
      </c>
      <c r="B174" s="61" t="s">
        <v>509</v>
      </c>
      <c r="C174" s="61" t="s">
        <v>534</v>
      </c>
      <c r="D174" s="61" t="s">
        <v>458</v>
      </c>
      <c r="E174" s="60">
        <v>38239.06</v>
      </c>
      <c r="F174" s="60">
        <v>38239.06</v>
      </c>
      <c r="G174" s="60">
        <v>19697.59</v>
      </c>
    </row>
    <row r="175" spans="1:7" outlineLevel="2" x14ac:dyDescent="0.25">
      <c r="A175" s="62" t="s">
        <v>1453</v>
      </c>
      <c r="B175" s="61" t="s">
        <v>509</v>
      </c>
      <c r="C175" s="61" t="s">
        <v>534</v>
      </c>
      <c r="D175" s="61" t="s">
        <v>515</v>
      </c>
      <c r="E175" s="60">
        <v>37526</v>
      </c>
      <c r="F175" s="60">
        <v>37526</v>
      </c>
      <c r="G175" s="60">
        <v>37526</v>
      </c>
    </row>
    <row r="176" spans="1:7" outlineLevel="2" x14ac:dyDescent="0.25">
      <c r="A176" s="62" t="s">
        <v>1452</v>
      </c>
      <c r="B176" s="61" t="s">
        <v>509</v>
      </c>
      <c r="C176" s="61" t="s">
        <v>534</v>
      </c>
      <c r="D176" s="61" t="s">
        <v>533</v>
      </c>
      <c r="E176" s="60">
        <v>340000</v>
      </c>
      <c r="F176" s="60">
        <v>340000</v>
      </c>
      <c r="G176" s="60">
        <v>340000</v>
      </c>
    </row>
    <row r="177" spans="1:7" ht="51" outlineLevel="1" x14ac:dyDescent="0.25">
      <c r="A177" s="62" t="s">
        <v>1594</v>
      </c>
      <c r="B177" s="61" t="s">
        <v>509</v>
      </c>
      <c r="C177" s="61" t="s">
        <v>531</v>
      </c>
      <c r="D177" s="61" t="s">
        <v>442</v>
      </c>
      <c r="E177" s="60">
        <f>E178</f>
        <v>565166</v>
      </c>
      <c r="F177" s="60">
        <v>565166</v>
      </c>
      <c r="G177" s="60">
        <v>465000.14</v>
      </c>
    </row>
    <row r="178" spans="1:7" outlineLevel="2" x14ac:dyDescent="0.25">
      <c r="A178" s="62" t="s">
        <v>1281</v>
      </c>
      <c r="B178" s="61" t="s">
        <v>509</v>
      </c>
      <c r="C178" s="61" t="s">
        <v>531</v>
      </c>
      <c r="D178" s="61" t="s">
        <v>458</v>
      </c>
      <c r="E178" s="60">
        <v>565166</v>
      </c>
      <c r="F178" s="60">
        <v>565166</v>
      </c>
      <c r="G178" s="60">
        <v>465000.14</v>
      </c>
    </row>
    <row r="179" spans="1:7" ht="38.25" outlineLevel="1" x14ac:dyDescent="0.25">
      <c r="A179" s="62" t="s">
        <v>1593</v>
      </c>
      <c r="B179" s="61" t="s">
        <v>509</v>
      </c>
      <c r="C179" s="61" t="s">
        <v>529</v>
      </c>
      <c r="D179" s="61" t="s">
        <v>442</v>
      </c>
      <c r="E179" s="60">
        <f>E180</f>
        <v>3367034.46</v>
      </c>
      <c r="F179" s="60">
        <v>3367034.46</v>
      </c>
      <c r="G179" s="60">
        <v>2459797.9300000002</v>
      </c>
    </row>
    <row r="180" spans="1:7" outlineLevel="2" x14ac:dyDescent="0.25">
      <c r="A180" s="62" t="s">
        <v>1281</v>
      </c>
      <c r="B180" s="61" t="s">
        <v>509</v>
      </c>
      <c r="C180" s="61" t="s">
        <v>529</v>
      </c>
      <c r="D180" s="61" t="s">
        <v>458</v>
      </c>
      <c r="E180" s="60">
        <v>3367034.46</v>
      </c>
      <c r="F180" s="60">
        <v>3367034.46</v>
      </c>
      <c r="G180" s="60">
        <v>2459797.9300000002</v>
      </c>
    </row>
    <row r="181" spans="1:7" ht="25.5" outlineLevel="1" x14ac:dyDescent="0.25">
      <c r="A181" s="62" t="s">
        <v>1592</v>
      </c>
      <c r="B181" s="61" t="s">
        <v>509</v>
      </c>
      <c r="C181" s="61" t="s">
        <v>527</v>
      </c>
      <c r="D181" s="61" t="s">
        <v>442</v>
      </c>
      <c r="E181" s="60">
        <f>E182</f>
        <v>881831.44</v>
      </c>
      <c r="F181" s="60">
        <v>881831.44</v>
      </c>
      <c r="G181" s="60">
        <v>881831.44</v>
      </c>
    </row>
    <row r="182" spans="1:7" outlineLevel="2" x14ac:dyDescent="0.25">
      <c r="A182" s="62" t="s">
        <v>1281</v>
      </c>
      <c r="B182" s="61" t="s">
        <v>509</v>
      </c>
      <c r="C182" s="61" t="s">
        <v>527</v>
      </c>
      <c r="D182" s="61" t="s">
        <v>458</v>
      </c>
      <c r="E182" s="60">
        <v>881831.44</v>
      </c>
      <c r="F182" s="60">
        <v>881831.44</v>
      </c>
      <c r="G182" s="60">
        <v>881831.44</v>
      </c>
    </row>
    <row r="183" spans="1:7" ht="51" outlineLevel="1" x14ac:dyDescent="0.25">
      <c r="A183" s="62" t="s">
        <v>1591</v>
      </c>
      <c r="B183" s="61" t="s">
        <v>509</v>
      </c>
      <c r="C183" s="61" t="s">
        <v>525</v>
      </c>
      <c r="D183" s="61" t="s">
        <v>442</v>
      </c>
      <c r="E183" s="60">
        <f>E184</f>
        <v>632764</v>
      </c>
      <c r="F183" s="60">
        <v>632764</v>
      </c>
      <c r="G183" s="60">
        <v>588364</v>
      </c>
    </row>
    <row r="184" spans="1:7" outlineLevel="2" x14ac:dyDescent="0.25">
      <c r="A184" s="62" t="s">
        <v>1281</v>
      </c>
      <c r="B184" s="61" t="s">
        <v>509</v>
      </c>
      <c r="C184" s="61" t="s">
        <v>525</v>
      </c>
      <c r="D184" s="61" t="s">
        <v>458</v>
      </c>
      <c r="E184" s="60">
        <v>632764</v>
      </c>
      <c r="F184" s="60">
        <v>632764</v>
      </c>
      <c r="G184" s="60">
        <v>588364</v>
      </c>
    </row>
    <row r="185" spans="1:7" ht="63.75" outlineLevel="1" x14ac:dyDescent="0.25">
      <c r="A185" s="62" t="s">
        <v>1590</v>
      </c>
      <c r="B185" s="61" t="s">
        <v>509</v>
      </c>
      <c r="C185" s="61" t="s">
        <v>523</v>
      </c>
      <c r="D185" s="61" t="s">
        <v>442</v>
      </c>
      <c r="E185" s="60">
        <f>E186</f>
        <v>498000</v>
      </c>
      <c r="F185" s="60">
        <v>498000</v>
      </c>
      <c r="G185" s="60">
        <v>483000</v>
      </c>
    </row>
    <row r="186" spans="1:7" outlineLevel="2" x14ac:dyDescent="0.25">
      <c r="A186" s="62" t="s">
        <v>1281</v>
      </c>
      <c r="B186" s="61" t="s">
        <v>509</v>
      </c>
      <c r="C186" s="61" t="s">
        <v>523</v>
      </c>
      <c r="D186" s="61" t="s">
        <v>458</v>
      </c>
      <c r="E186" s="60">
        <v>498000</v>
      </c>
      <c r="F186" s="60">
        <v>498000</v>
      </c>
      <c r="G186" s="60">
        <v>483000</v>
      </c>
    </row>
    <row r="187" spans="1:7" ht="76.5" outlineLevel="1" x14ac:dyDescent="0.25">
      <c r="A187" s="62" t="s">
        <v>1589</v>
      </c>
      <c r="B187" s="61" t="s">
        <v>509</v>
      </c>
      <c r="C187" s="61" t="s">
        <v>521</v>
      </c>
      <c r="D187" s="61" t="s">
        <v>442</v>
      </c>
      <c r="E187" s="60">
        <f>E188</f>
        <v>627000</v>
      </c>
      <c r="F187" s="60">
        <v>627000</v>
      </c>
      <c r="G187" s="60">
        <v>626000</v>
      </c>
    </row>
    <row r="188" spans="1:7" outlineLevel="2" x14ac:dyDescent="0.25">
      <c r="A188" s="62" t="s">
        <v>1281</v>
      </c>
      <c r="B188" s="61" t="s">
        <v>509</v>
      </c>
      <c r="C188" s="61" t="s">
        <v>521</v>
      </c>
      <c r="D188" s="61" t="s">
        <v>458</v>
      </c>
      <c r="E188" s="60">
        <v>627000</v>
      </c>
      <c r="F188" s="60">
        <v>627000</v>
      </c>
      <c r="G188" s="60">
        <v>626000</v>
      </c>
    </row>
    <row r="189" spans="1:7" ht="38.25" outlineLevel="1" x14ac:dyDescent="0.25">
      <c r="A189" s="62" t="s">
        <v>1588</v>
      </c>
      <c r="B189" s="61" t="s">
        <v>509</v>
      </c>
      <c r="C189" s="61" t="s">
        <v>519</v>
      </c>
      <c r="D189" s="61" t="s">
        <v>442</v>
      </c>
      <c r="E189" s="60">
        <f>E190</f>
        <v>747450</v>
      </c>
      <c r="F189" s="60">
        <v>747450</v>
      </c>
      <c r="G189" s="60">
        <v>747450</v>
      </c>
    </row>
    <row r="190" spans="1:7" outlineLevel="2" x14ac:dyDescent="0.25">
      <c r="A190" s="62" t="s">
        <v>1281</v>
      </c>
      <c r="B190" s="61" t="s">
        <v>509</v>
      </c>
      <c r="C190" s="61" t="s">
        <v>519</v>
      </c>
      <c r="D190" s="61" t="s">
        <v>458</v>
      </c>
      <c r="E190" s="60">
        <v>747450</v>
      </c>
      <c r="F190" s="60">
        <v>747450</v>
      </c>
      <c r="G190" s="60">
        <v>747450</v>
      </c>
    </row>
    <row r="191" spans="1:7" ht="38.25" outlineLevel="1" x14ac:dyDescent="0.25">
      <c r="A191" s="62" t="s">
        <v>1587</v>
      </c>
      <c r="B191" s="61" t="s">
        <v>509</v>
      </c>
      <c r="C191" s="61" t="s">
        <v>516</v>
      </c>
      <c r="D191" s="61" t="s">
        <v>442</v>
      </c>
      <c r="E191" s="60">
        <f>E192</f>
        <v>108412.2</v>
      </c>
      <c r="F191" s="60">
        <v>108412.2</v>
      </c>
      <c r="G191" s="60">
        <v>108412.2</v>
      </c>
    </row>
    <row r="192" spans="1:7" outlineLevel="2" x14ac:dyDescent="0.25">
      <c r="A192" s="62" t="s">
        <v>1453</v>
      </c>
      <c r="B192" s="61" t="s">
        <v>509</v>
      </c>
      <c r="C192" s="61" t="s">
        <v>516</v>
      </c>
      <c r="D192" s="61" t="s">
        <v>515</v>
      </c>
      <c r="E192" s="60">
        <v>108412.2</v>
      </c>
      <c r="F192" s="60">
        <v>108412.2</v>
      </c>
      <c r="G192" s="60">
        <v>108412.2</v>
      </c>
    </row>
    <row r="193" spans="1:7" ht="89.25" outlineLevel="1" x14ac:dyDescent="0.25">
      <c r="A193" s="62" t="s">
        <v>1586</v>
      </c>
      <c r="B193" s="61" t="s">
        <v>509</v>
      </c>
      <c r="C193" s="61" t="s">
        <v>513</v>
      </c>
      <c r="D193" s="61" t="s">
        <v>442</v>
      </c>
      <c r="E193" s="60">
        <f>E194</f>
        <v>450000</v>
      </c>
      <c r="F193" s="60">
        <v>450000</v>
      </c>
      <c r="G193" s="60">
        <v>360000</v>
      </c>
    </row>
    <row r="194" spans="1:7" outlineLevel="2" x14ac:dyDescent="0.25">
      <c r="A194" s="62" t="s">
        <v>1281</v>
      </c>
      <c r="B194" s="61" t="s">
        <v>509</v>
      </c>
      <c r="C194" s="61" t="s">
        <v>513</v>
      </c>
      <c r="D194" s="61" t="s">
        <v>458</v>
      </c>
      <c r="E194" s="60">
        <v>450000</v>
      </c>
      <c r="F194" s="60">
        <v>450000</v>
      </c>
      <c r="G194" s="60">
        <v>360000</v>
      </c>
    </row>
    <row r="195" spans="1:7" ht="89.25" outlineLevel="1" x14ac:dyDescent="0.25">
      <c r="A195" s="62" t="s">
        <v>1585</v>
      </c>
      <c r="B195" s="61" t="s">
        <v>509</v>
      </c>
      <c r="C195" s="61" t="s">
        <v>511</v>
      </c>
      <c r="D195" s="61" t="s">
        <v>442</v>
      </c>
      <c r="E195" s="60">
        <f>E196+E197+E198</f>
        <v>35179190</v>
      </c>
      <c r="F195" s="60">
        <v>35179190</v>
      </c>
      <c r="G195" s="60">
        <v>35179190</v>
      </c>
    </row>
    <row r="196" spans="1:7" ht="76.5" outlineLevel="2" x14ac:dyDescent="0.25">
      <c r="A196" s="62" t="s">
        <v>1458</v>
      </c>
      <c r="B196" s="61" t="s">
        <v>509</v>
      </c>
      <c r="C196" s="61" t="s">
        <v>511</v>
      </c>
      <c r="D196" s="61" t="s">
        <v>471</v>
      </c>
      <c r="E196" s="60">
        <v>35179190</v>
      </c>
      <c r="F196" s="60">
        <v>35179190</v>
      </c>
      <c r="G196" s="60">
        <v>35179190</v>
      </c>
    </row>
    <row r="197" spans="1:7" ht="38.25" outlineLevel="1" x14ac:dyDescent="0.25">
      <c r="A197" s="62" t="s">
        <v>1584</v>
      </c>
      <c r="B197" s="61" t="s">
        <v>509</v>
      </c>
      <c r="C197" s="61" t="s">
        <v>508</v>
      </c>
      <c r="D197" s="61" t="s">
        <v>442</v>
      </c>
      <c r="E197" s="60">
        <v>0</v>
      </c>
      <c r="F197" s="60">
        <v>0</v>
      </c>
      <c r="G197" s="60">
        <v>0</v>
      </c>
    </row>
    <row r="198" spans="1:7" outlineLevel="2" x14ac:dyDescent="0.25">
      <c r="A198" s="62" t="s">
        <v>1281</v>
      </c>
      <c r="B198" s="61" t="s">
        <v>509</v>
      </c>
      <c r="C198" s="61" t="s">
        <v>508</v>
      </c>
      <c r="D198" s="61" t="s">
        <v>458</v>
      </c>
      <c r="E198" s="60">
        <v>0</v>
      </c>
      <c r="F198" s="60">
        <v>0</v>
      </c>
      <c r="G198" s="60">
        <v>0</v>
      </c>
    </row>
    <row r="199" spans="1:7" ht="38.25" outlineLevel="1" x14ac:dyDescent="0.25">
      <c r="A199" s="62" t="s">
        <v>1583</v>
      </c>
      <c r="B199" s="61" t="s">
        <v>509</v>
      </c>
      <c r="C199" s="61" t="s">
        <v>1175</v>
      </c>
      <c r="D199" s="61" t="s">
        <v>442</v>
      </c>
      <c r="E199" s="60">
        <f>E200</f>
        <v>1198000</v>
      </c>
      <c r="F199" s="60">
        <v>1198000</v>
      </c>
      <c r="G199" s="60">
        <v>1198000</v>
      </c>
    </row>
    <row r="200" spans="1:7" outlineLevel="2" x14ac:dyDescent="0.25">
      <c r="A200" s="62" t="s">
        <v>1281</v>
      </c>
      <c r="B200" s="61" t="s">
        <v>509</v>
      </c>
      <c r="C200" s="61" t="s">
        <v>1175</v>
      </c>
      <c r="D200" s="61" t="s">
        <v>458</v>
      </c>
      <c r="E200" s="60">
        <v>1198000</v>
      </c>
      <c r="F200" s="60">
        <v>1198000</v>
      </c>
      <c r="G200" s="60">
        <v>1198000</v>
      </c>
    </row>
    <row r="201" spans="1:7" ht="51" outlineLevel="1" x14ac:dyDescent="0.25">
      <c r="A201" s="62" t="s">
        <v>1582</v>
      </c>
      <c r="B201" s="61" t="s">
        <v>509</v>
      </c>
      <c r="C201" s="61" t="s">
        <v>1173</v>
      </c>
      <c r="D201" s="61" t="s">
        <v>442</v>
      </c>
      <c r="E201" s="60">
        <f>E202</f>
        <v>599000</v>
      </c>
      <c r="F201" s="60">
        <v>599000</v>
      </c>
      <c r="G201" s="60">
        <v>599000</v>
      </c>
    </row>
    <row r="202" spans="1:7" outlineLevel="2" x14ac:dyDescent="0.25">
      <c r="A202" s="62" t="s">
        <v>1281</v>
      </c>
      <c r="B202" s="61" t="s">
        <v>509</v>
      </c>
      <c r="C202" s="61" t="s">
        <v>1173</v>
      </c>
      <c r="D202" s="61" t="s">
        <v>458</v>
      </c>
      <c r="E202" s="60">
        <v>599000</v>
      </c>
      <c r="F202" s="60">
        <v>599000</v>
      </c>
      <c r="G202" s="60">
        <v>599000</v>
      </c>
    </row>
    <row r="203" spans="1:7" ht="51" outlineLevel="1" x14ac:dyDescent="0.25">
      <c r="A203" s="62" t="s">
        <v>1581</v>
      </c>
      <c r="B203" s="61" t="s">
        <v>509</v>
      </c>
      <c r="C203" s="61" t="s">
        <v>1171</v>
      </c>
      <c r="D203" s="61" t="s">
        <v>442</v>
      </c>
      <c r="E203" s="60">
        <f>E204</f>
        <v>862942</v>
      </c>
      <c r="F203" s="60">
        <v>862942</v>
      </c>
      <c r="G203" s="60">
        <v>862942</v>
      </c>
    </row>
    <row r="204" spans="1:7" outlineLevel="2" x14ac:dyDescent="0.25">
      <c r="A204" s="62" t="s">
        <v>1281</v>
      </c>
      <c r="B204" s="61" t="s">
        <v>509</v>
      </c>
      <c r="C204" s="61" t="s">
        <v>1171</v>
      </c>
      <c r="D204" s="61" t="s">
        <v>458</v>
      </c>
      <c r="E204" s="60">
        <v>862942</v>
      </c>
      <c r="F204" s="60">
        <v>862942</v>
      </c>
      <c r="G204" s="60">
        <v>862942</v>
      </c>
    </row>
    <row r="205" spans="1:7" ht="51" outlineLevel="1" x14ac:dyDescent="0.25">
      <c r="A205" s="62" t="s">
        <v>1580</v>
      </c>
      <c r="B205" s="61" t="s">
        <v>509</v>
      </c>
      <c r="C205" s="61" t="s">
        <v>1169</v>
      </c>
      <c r="D205" s="61" t="s">
        <v>442</v>
      </c>
      <c r="E205" s="60">
        <f>E206+E207</f>
        <v>1904601.89</v>
      </c>
      <c r="F205" s="60">
        <v>1904601.89</v>
      </c>
      <c r="G205" s="60">
        <v>0</v>
      </c>
    </row>
    <row r="206" spans="1:7" ht="25.5" outlineLevel="2" x14ac:dyDescent="0.25">
      <c r="A206" s="62" t="s">
        <v>1563</v>
      </c>
      <c r="B206" s="61" t="s">
        <v>509</v>
      </c>
      <c r="C206" s="61" t="s">
        <v>1169</v>
      </c>
      <c r="D206" s="61" t="s">
        <v>849</v>
      </c>
      <c r="E206" s="60">
        <v>1581213.71</v>
      </c>
      <c r="F206" s="60">
        <v>1581213.71</v>
      </c>
      <c r="G206" s="60">
        <v>0</v>
      </c>
    </row>
    <row r="207" spans="1:7" ht="63.75" outlineLevel="2" x14ac:dyDescent="0.25">
      <c r="A207" s="62" t="s">
        <v>1562</v>
      </c>
      <c r="B207" s="61" t="s">
        <v>509</v>
      </c>
      <c r="C207" s="61" t="s">
        <v>1169</v>
      </c>
      <c r="D207" s="61" t="s">
        <v>847</v>
      </c>
      <c r="E207" s="60">
        <v>323388.18</v>
      </c>
      <c r="F207" s="60">
        <v>323388.18</v>
      </c>
      <c r="G207" s="60">
        <v>0</v>
      </c>
    </row>
    <row r="208" spans="1:7" ht="114.75" outlineLevel="1" x14ac:dyDescent="0.25">
      <c r="A208" s="62" t="s">
        <v>1260</v>
      </c>
      <c r="B208" s="61" t="s">
        <v>509</v>
      </c>
      <c r="C208" s="61" t="s">
        <v>549</v>
      </c>
      <c r="D208" s="61" t="s">
        <v>442</v>
      </c>
      <c r="E208" s="60">
        <f>E209+E210+E211+E212</f>
        <v>4050660</v>
      </c>
      <c r="F208" s="60">
        <v>4050660</v>
      </c>
      <c r="G208" s="60">
        <v>4050660</v>
      </c>
    </row>
    <row r="209" spans="1:7" outlineLevel="2" x14ac:dyDescent="0.25">
      <c r="A209" s="62" t="s">
        <v>1313</v>
      </c>
      <c r="B209" s="61" t="s">
        <v>509</v>
      </c>
      <c r="C209" s="61" t="s">
        <v>549</v>
      </c>
      <c r="D209" s="61" t="s">
        <v>835</v>
      </c>
      <c r="E209" s="60">
        <v>1071106</v>
      </c>
      <c r="F209" s="60">
        <v>1071106</v>
      </c>
      <c r="G209" s="60">
        <v>1071106</v>
      </c>
    </row>
    <row r="210" spans="1:7" ht="51" outlineLevel="2" x14ac:dyDescent="0.25">
      <c r="A210" s="62" t="s">
        <v>1312</v>
      </c>
      <c r="B210" s="61" t="s">
        <v>509</v>
      </c>
      <c r="C210" s="61" t="s">
        <v>549</v>
      </c>
      <c r="D210" s="61" t="s">
        <v>832</v>
      </c>
      <c r="E210" s="60">
        <v>323474</v>
      </c>
      <c r="F210" s="60">
        <v>323474</v>
      </c>
      <c r="G210" s="60">
        <v>323474</v>
      </c>
    </row>
    <row r="211" spans="1:7" ht="25.5" outlineLevel="2" x14ac:dyDescent="0.25">
      <c r="A211" s="62" t="s">
        <v>1563</v>
      </c>
      <c r="B211" s="61" t="s">
        <v>509</v>
      </c>
      <c r="C211" s="61" t="s">
        <v>549</v>
      </c>
      <c r="D211" s="61" t="s">
        <v>849</v>
      </c>
      <c r="E211" s="60">
        <v>2040000</v>
      </c>
      <c r="F211" s="60">
        <v>2040000</v>
      </c>
      <c r="G211" s="60">
        <v>2040000</v>
      </c>
    </row>
    <row r="212" spans="1:7" ht="63.75" outlineLevel="2" x14ac:dyDescent="0.25">
      <c r="A212" s="62" t="s">
        <v>1562</v>
      </c>
      <c r="B212" s="61" t="s">
        <v>509</v>
      </c>
      <c r="C212" s="61" t="s">
        <v>549</v>
      </c>
      <c r="D212" s="61" t="s">
        <v>847</v>
      </c>
      <c r="E212" s="60">
        <v>616080</v>
      </c>
      <c r="F212" s="60">
        <v>616080</v>
      </c>
      <c r="G212" s="60">
        <v>616080</v>
      </c>
    </row>
    <row r="213" spans="1:7" ht="89.25" outlineLevel="1" x14ac:dyDescent="0.25">
      <c r="A213" s="62" t="s">
        <v>1579</v>
      </c>
      <c r="B213" s="61" t="s">
        <v>509</v>
      </c>
      <c r="C213" s="61" t="s">
        <v>833</v>
      </c>
      <c r="D213" s="61" t="s">
        <v>442</v>
      </c>
      <c r="E213" s="60">
        <f>E214+E215+E216+E217</f>
        <v>0</v>
      </c>
      <c r="F213" s="60">
        <v>5244000</v>
      </c>
      <c r="G213" s="60">
        <v>5244000</v>
      </c>
    </row>
    <row r="214" spans="1:7" outlineLevel="2" x14ac:dyDescent="0.25">
      <c r="A214" s="62" t="s">
        <v>1313</v>
      </c>
      <c r="B214" s="61" t="s">
        <v>509</v>
      </c>
      <c r="C214" s="61" t="s">
        <v>833</v>
      </c>
      <c r="D214" s="61" t="s">
        <v>835</v>
      </c>
      <c r="E214" s="60">
        <f>635000-100000-300000-135000-100000</f>
        <v>0</v>
      </c>
      <c r="F214" s="60">
        <v>635000</v>
      </c>
      <c r="G214" s="60">
        <v>635000</v>
      </c>
    </row>
    <row r="215" spans="1:7" ht="51" outlineLevel="2" x14ac:dyDescent="0.25">
      <c r="A215" s="62" t="s">
        <v>1312</v>
      </c>
      <c r="B215" s="61" t="s">
        <v>509</v>
      </c>
      <c r="C215" s="61" t="s">
        <v>833</v>
      </c>
      <c r="D215" s="61" t="s">
        <v>832</v>
      </c>
      <c r="E215" s="60">
        <f>83700-30200-30000-13500-10000</f>
        <v>0</v>
      </c>
      <c r="F215" s="60">
        <v>83700</v>
      </c>
      <c r="G215" s="60">
        <v>83700</v>
      </c>
    </row>
    <row r="216" spans="1:7" ht="25.5" outlineLevel="2" x14ac:dyDescent="0.25">
      <c r="A216" s="62" t="s">
        <v>1563</v>
      </c>
      <c r="B216" s="61" t="s">
        <v>509</v>
      </c>
      <c r="C216" s="61" t="s">
        <v>833</v>
      </c>
      <c r="D216" s="61" t="s">
        <v>849</v>
      </c>
      <c r="E216" s="60">
        <f>3906213.71-3906213.71</f>
        <v>0</v>
      </c>
      <c r="F216" s="60">
        <v>3906213.71</v>
      </c>
      <c r="G216" s="60">
        <v>3906213.71</v>
      </c>
    </row>
    <row r="217" spans="1:7" ht="63.75" outlineLevel="2" x14ac:dyDescent="0.25">
      <c r="A217" s="62" t="s">
        <v>1562</v>
      </c>
      <c r="B217" s="61" t="s">
        <v>509</v>
      </c>
      <c r="C217" s="61" t="s">
        <v>833</v>
      </c>
      <c r="D217" s="61" t="s">
        <v>847</v>
      </c>
      <c r="E217" s="60">
        <f>619086.29-619086.29</f>
        <v>0</v>
      </c>
      <c r="F217" s="60">
        <v>619086.29</v>
      </c>
      <c r="G217" s="60">
        <v>619086.29</v>
      </c>
    </row>
    <row r="218" spans="1:7" ht="89.25" outlineLevel="1" x14ac:dyDescent="0.25">
      <c r="A218" s="62" t="s">
        <v>1578</v>
      </c>
      <c r="B218" s="61" t="s">
        <v>509</v>
      </c>
      <c r="C218" s="61" t="s">
        <v>878</v>
      </c>
      <c r="D218" s="61" t="s">
        <v>442</v>
      </c>
      <c r="E218" s="60">
        <f>E219</f>
        <v>415025.33</v>
      </c>
      <c r="F218" s="60">
        <v>44525.33</v>
      </c>
      <c r="G218" s="60">
        <v>0</v>
      </c>
    </row>
    <row r="219" spans="1:7" outlineLevel="2" x14ac:dyDescent="0.25">
      <c r="A219" s="62" t="s">
        <v>1575</v>
      </c>
      <c r="B219" s="61" t="s">
        <v>509</v>
      </c>
      <c r="C219" s="61" t="s">
        <v>878</v>
      </c>
      <c r="D219" s="61" t="s">
        <v>872</v>
      </c>
      <c r="E219" s="60">
        <f>44525.33+190500+103000+62000+15000</f>
        <v>415025.33</v>
      </c>
      <c r="F219" s="60">
        <v>44525.33</v>
      </c>
      <c r="G219" s="60">
        <v>0</v>
      </c>
    </row>
    <row r="220" spans="1:7" ht="51" outlineLevel="1" x14ac:dyDescent="0.25">
      <c r="A220" s="62" t="s">
        <v>1577</v>
      </c>
      <c r="B220" s="61" t="s">
        <v>509</v>
      </c>
      <c r="C220" s="61" t="s">
        <v>876</v>
      </c>
      <c r="D220" s="61" t="s">
        <v>442</v>
      </c>
      <c r="E220" s="60">
        <f>E221</f>
        <v>0</v>
      </c>
      <c r="F220" s="60">
        <v>0</v>
      </c>
      <c r="G220" s="60">
        <v>0</v>
      </c>
    </row>
    <row r="221" spans="1:7" outlineLevel="2" x14ac:dyDescent="0.25">
      <c r="A221" s="62" t="s">
        <v>1575</v>
      </c>
      <c r="B221" s="61" t="s">
        <v>509</v>
      </c>
      <c r="C221" s="61" t="s">
        <v>876</v>
      </c>
      <c r="D221" s="61" t="s">
        <v>872</v>
      </c>
      <c r="E221" s="60">
        <v>0</v>
      </c>
      <c r="F221" s="60">
        <v>0</v>
      </c>
      <c r="G221" s="60">
        <v>0</v>
      </c>
    </row>
    <row r="222" spans="1:7" ht="102" outlineLevel="1" x14ac:dyDescent="0.25">
      <c r="A222" s="62" t="s">
        <v>1576</v>
      </c>
      <c r="B222" s="61" t="s">
        <v>509</v>
      </c>
      <c r="C222" s="61" t="s">
        <v>873</v>
      </c>
      <c r="D222" s="61" t="s">
        <v>442</v>
      </c>
      <c r="E222" s="60">
        <f>E223</f>
        <v>544139.96</v>
      </c>
      <c r="F222" s="60">
        <v>0</v>
      </c>
      <c r="G222" s="60">
        <v>0</v>
      </c>
    </row>
    <row r="223" spans="1:7" outlineLevel="2" x14ac:dyDescent="0.25">
      <c r="A223" s="62" t="s">
        <v>1575</v>
      </c>
      <c r="B223" s="61" t="s">
        <v>509</v>
      </c>
      <c r="C223" s="61" t="s">
        <v>873</v>
      </c>
      <c r="D223" s="61" t="s">
        <v>872</v>
      </c>
      <c r="E223" s="60">
        <f>544139.96</f>
        <v>544139.96</v>
      </c>
      <c r="F223" s="60">
        <v>0</v>
      </c>
      <c r="G223" s="60">
        <v>0</v>
      </c>
    </row>
    <row r="224" spans="1:7" ht="51" outlineLevel="1" x14ac:dyDescent="0.25">
      <c r="A224" s="62" t="s">
        <v>1574</v>
      </c>
      <c r="B224" s="61" t="s">
        <v>509</v>
      </c>
      <c r="C224" s="61" t="s">
        <v>845</v>
      </c>
      <c r="D224" s="61" t="s">
        <v>442</v>
      </c>
      <c r="E224" s="60">
        <f>E225</f>
        <v>19000</v>
      </c>
      <c r="F224" s="60">
        <v>19000</v>
      </c>
      <c r="G224" s="60">
        <v>19000</v>
      </c>
    </row>
    <row r="225" spans="1:7" outlineLevel="2" x14ac:dyDescent="0.25">
      <c r="A225" s="62" t="s">
        <v>1452</v>
      </c>
      <c r="B225" s="61" t="s">
        <v>509</v>
      </c>
      <c r="C225" s="61" t="s">
        <v>845</v>
      </c>
      <c r="D225" s="61" t="s">
        <v>533</v>
      </c>
      <c r="E225" s="60">
        <v>19000</v>
      </c>
      <c r="F225" s="60">
        <v>19000</v>
      </c>
      <c r="G225" s="60">
        <v>19000</v>
      </c>
    </row>
    <row r="226" spans="1:7" x14ac:dyDescent="0.25">
      <c r="A226" s="65" t="s">
        <v>1573</v>
      </c>
      <c r="B226" s="64" t="s">
        <v>1167</v>
      </c>
      <c r="C226" s="64" t="s">
        <v>450</v>
      </c>
      <c r="D226" s="64" t="s">
        <v>442</v>
      </c>
      <c r="E226" s="63">
        <f>E227</f>
        <v>2872162.85</v>
      </c>
      <c r="F226" s="63">
        <v>2872162.85</v>
      </c>
      <c r="G226" s="63">
        <v>2848768.19</v>
      </c>
    </row>
    <row r="227" spans="1:7" ht="51" outlineLevel="1" x14ac:dyDescent="0.25">
      <c r="A227" s="62" t="s">
        <v>1389</v>
      </c>
      <c r="B227" s="61" t="s">
        <v>1167</v>
      </c>
      <c r="C227" s="61" t="s">
        <v>963</v>
      </c>
      <c r="D227" s="61" t="s">
        <v>442</v>
      </c>
      <c r="E227" s="60">
        <f>E228+E229+E230+E231+E232</f>
        <v>2872162.85</v>
      </c>
      <c r="F227" s="60">
        <v>2872162.85</v>
      </c>
      <c r="G227" s="60">
        <v>2848768.19</v>
      </c>
    </row>
    <row r="228" spans="1:7" ht="25.5" outlineLevel="2" x14ac:dyDescent="0.25">
      <c r="A228" s="62" t="s">
        <v>1563</v>
      </c>
      <c r="B228" s="61" t="s">
        <v>1167</v>
      </c>
      <c r="C228" s="61" t="s">
        <v>963</v>
      </c>
      <c r="D228" s="61" t="s">
        <v>849</v>
      </c>
      <c r="E228" s="60">
        <f>1912707.5-124761.66</f>
        <v>1787945.84</v>
      </c>
      <c r="F228" s="60">
        <v>1912707.5</v>
      </c>
      <c r="G228" s="60">
        <v>1912707.5</v>
      </c>
    </row>
    <row r="229" spans="1:7" ht="38.25" outlineLevel="2" x14ac:dyDescent="0.25">
      <c r="A229" s="62" t="s">
        <v>1572</v>
      </c>
      <c r="B229" s="61" t="s">
        <v>1167</v>
      </c>
      <c r="C229" s="61" t="s">
        <v>963</v>
      </c>
      <c r="D229" s="61" t="s">
        <v>851</v>
      </c>
      <c r="E229" s="60">
        <f>140078.39+9921.61</f>
        <v>150000</v>
      </c>
      <c r="F229" s="60">
        <v>140078.39000000001</v>
      </c>
      <c r="G229" s="60">
        <v>140078.39000000001</v>
      </c>
    </row>
    <row r="230" spans="1:7" ht="63.75" outlineLevel="2" x14ac:dyDescent="0.25">
      <c r="A230" s="62" t="s">
        <v>1562</v>
      </c>
      <c r="B230" s="61" t="s">
        <v>1167</v>
      </c>
      <c r="C230" s="61" t="s">
        <v>963</v>
      </c>
      <c r="D230" s="61" t="s">
        <v>847</v>
      </c>
      <c r="E230" s="60">
        <f>637813.88-97854.24</f>
        <v>539959.64</v>
      </c>
      <c r="F230" s="60">
        <v>637813.88</v>
      </c>
      <c r="G230" s="60">
        <v>637813.88</v>
      </c>
    </row>
    <row r="231" spans="1:7" outlineLevel="2" x14ac:dyDescent="0.25">
      <c r="A231" s="62" t="s">
        <v>1281</v>
      </c>
      <c r="B231" s="61" t="s">
        <v>1167</v>
      </c>
      <c r="C231" s="61" t="s">
        <v>963</v>
      </c>
      <c r="D231" s="61" t="s">
        <v>458</v>
      </c>
      <c r="E231" s="60">
        <f>2073.48+212694.29</f>
        <v>214767.77000000002</v>
      </c>
      <c r="F231" s="60">
        <v>2073.48</v>
      </c>
      <c r="G231" s="60">
        <v>1754.62</v>
      </c>
    </row>
    <row r="232" spans="1:7" outlineLevel="2" x14ac:dyDescent="0.25">
      <c r="A232" s="62" t="s">
        <v>1456</v>
      </c>
      <c r="B232" s="61" t="s">
        <v>1167</v>
      </c>
      <c r="C232" s="61" t="s">
        <v>963</v>
      </c>
      <c r="D232" s="61" t="s">
        <v>474</v>
      </c>
      <c r="E232" s="60">
        <v>179489.6</v>
      </c>
      <c r="F232" s="60">
        <v>179489.6</v>
      </c>
      <c r="G232" s="60">
        <v>156413.79999999999</v>
      </c>
    </row>
    <row r="233" spans="1:7" ht="51" x14ac:dyDescent="0.25">
      <c r="A233" s="65" t="s">
        <v>1571</v>
      </c>
      <c r="B233" s="64" t="s">
        <v>1156</v>
      </c>
      <c r="C233" s="64" t="s">
        <v>450</v>
      </c>
      <c r="D233" s="64" t="s">
        <v>442</v>
      </c>
      <c r="E233" s="63">
        <f>E234+E236+E238+E241+E244+E250</f>
        <v>53537373.699999996</v>
      </c>
      <c r="F233" s="63">
        <v>53552373.700000003</v>
      </c>
      <c r="G233" s="63">
        <v>43126145.630000003</v>
      </c>
    </row>
    <row r="234" spans="1:7" ht="25.5" outlineLevel="1" x14ac:dyDescent="0.25">
      <c r="A234" s="62" t="s">
        <v>1570</v>
      </c>
      <c r="B234" s="61" t="s">
        <v>1156</v>
      </c>
      <c r="C234" s="61" t="s">
        <v>1164</v>
      </c>
      <c r="D234" s="61" t="s">
        <v>442</v>
      </c>
      <c r="E234" s="60">
        <f>E235</f>
        <v>8642061.1199999992</v>
      </c>
      <c r="F234" s="60">
        <v>8642061.1199999992</v>
      </c>
      <c r="G234" s="60">
        <v>1641892.69</v>
      </c>
    </row>
    <row r="235" spans="1:7" outlineLevel="2" x14ac:dyDescent="0.25">
      <c r="A235" s="62" t="s">
        <v>1281</v>
      </c>
      <c r="B235" s="61" t="s">
        <v>1156</v>
      </c>
      <c r="C235" s="61" t="s">
        <v>1164</v>
      </c>
      <c r="D235" s="61" t="s">
        <v>458</v>
      </c>
      <c r="E235" s="60">
        <v>8642061.1199999992</v>
      </c>
      <c r="F235" s="60">
        <v>8642061.1199999992</v>
      </c>
      <c r="G235" s="60">
        <v>1641892.69</v>
      </c>
    </row>
    <row r="236" spans="1:7" ht="38.25" outlineLevel="1" x14ac:dyDescent="0.25">
      <c r="A236" s="62" t="s">
        <v>1569</v>
      </c>
      <c r="B236" s="61" t="s">
        <v>1156</v>
      </c>
      <c r="C236" s="61" t="s">
        <v>1162</v>
      </c>
      <c r="D236" s="61" t="s">
        <v>442</v>
      </c>
      <c r="E236" s="60">
        <f>E237</f>
        <v>555700</v>
      </c>
      <c r="F236" s="60">
        <v>555700</v>
      </c>
      <c r="G236" s="60">
        <v>20068</v>
      </c>
    </row>
    <row r="237" spans="1:7" outlineLevel="2" x14ac:dyDescent="0.25">
      <c r="A237" s="62" t="s">
        <v>1281</v>
      </c>
      <c r="B237" s="61" t="s">
        <v>1156</v>
      </c>
      <c r="C237" s="61" t="s">
        <v>1162</v>
      </c>
      <c r="D237" s="61" t="s">
        <v>458</v>
      </c>
      <c r="E237" s="60">
        <v>555700</v>
      </c>
      <c r="F237" s="60">
        <v>555700</v>
      </c>
      <c r="G237" s="60">
        <v>20068</v>
      </c>
    </row>
    <row r="238" spans="1:7" ht="114.75" outlineLevel="1" x14ac:dyDescent="0.25">
      <c r="A238" s="62" t="s">
        <v>1568</v>
      </c>
      <c r="B238" s="61" t="s">
        <v>1156</v>
      </c>
      <c r="C238" s="61" t="s">
        <v>1159</v>
      </c>
      <c r="D238" s="61" t="s">
        <v>442</v>
      </c>
      <c r="E238" s="60">
        <f>E239+E240</f>
        <v>1050000</v>
      </c>
      <c r="F238" s="60">
        <v>1050000</v>
      </c>
      <c r="G238" s="60">
        <v>1050000</v>
      </c>
    </row>
    <row r="239" spans="1:7" ht="76.5" outlineLevel="2" x14ac:dyDescent="0.25">
      <c r="A239" s="62" t="s">
        <v>1458</v>
      </c>
      <c r="B239" s="61" t="s">
        <v>1156</v>
      </c>
      <c r="C239" s="61" t="s">
        <v>1159</v>
      </c>
      <c r="D239" s="61" t="s">
        <v>471</v>
      </c>
      <c r="E239" s="60">
        <v>1050000</v>
      </c>
      <c r="F239" s="60">
        <v>1050000</v>
      </c>
      <c r="G239" s="60">
        <v>1050000</v>
      </c>
    </row>
    <row r="240" spans="1:7" outlineLevel="2" x14ac:dyDescent="0.25">
      <c r="A240" s="62" t="s">
        <v>1567</v>
      </c>
      <c r="B240" s="61" t="s">
        <v>1156</v>
      </c>
      <c r="C240" s="61" t="s">
        <v>1159</v>
      </c>
      <c r="D240" s="61" t="s">
        <v>1158</v>
      </c>
      <c r="E240" s="60">
        <v>0</v>
      </c>
      <c r="F240" s="60">
        <v>0</v>
      </c>
      <c r="G240" s="60">
        <v>0</v>
      </c>
    </row>
    <row r="241" spans="1:7" ht="76.5" outlineLevel="1" x14ac:dyDescent="0.25">
      <c r="A241" s="62" t="s">
        <v>1268</v>
      </c>
      <c r="B241" s="61" t="s">
        <v>1156</v>
      </c>
      <c r="C241" s="61" t="s">
        <v>1157</v>
      </c>
      <c r="D241" s="61" t="s">
        <v>442</v>
      </c>
      <c r="E241" s="60">
        <f>E242+E243</f>
        <v>538500</v>
      </c>
      <c r="F241" s="60">
        <v>553500</v>
      </c>
      <c r="G241" s="60">
        <v>545549.67000000004</v>
      </c>
    </row>
    <row r="242" spans="1:7" ht="38.25" outlineLevel="2" x14ac:dyDescent="0.25">
      <c r="A242" s="62" t="s">
        <v>1457</v>
      </c>
      <c r="B242" s="61" t="s">
        <v>1156</v>
      </c>
      <c r="C242" s="61" t="s">
        <v>1157</v>
      </c>
      <c r="D242" s="61" t="s">
        <v>838</v>
      </c>
      <c r="E242" s="60">
        <v>525000</v>
      </c>
      <c r="F242" s="60">
        <v>525000</v>
      </c>
      <c r="G242" s="60">
        <v>517825.09</v>
      </c>
    </row>
    <row r="243" spans="1:7" ht="51" outlineLevel="2" x14ac:dyDescent="0.25">
      <c r="A243" s="62" t="s">
        <v>1312</v>
      </c>
      <c r="B243" s="61" t="s">
        <v>1156</v>
      </c>
      <c r="C243" s="61" t="s">
        <v>1157</v>
      </c>
      <c r="D243" s="61" t="s">
        <v>832</v>
      </c>
      <c r="E243" s="60">
        <f>28500-15000</f>
        <v>13500</v>
      </c>
      <c r="F243" s="60">
        <v>28500</v>
      </c>
      <c r="G243" s="60">
        <v>27724.58</v>
      </c>
    </row>
    <row r="244" spans="1:7" ht="25.5" outlineLevel="1" x14ac:dyDescent="0.25">
      <c r="A244" s="62" t="s">
        <v>1393</v>
      </c>
      <c r="B244" s="61" t="s">
        <v>1156</v>
      </c>
      <c r="C244" s="61" t="s">
        <v>970</v>
      </c>
      <c r="D244" s="61" t="s">
        <v>442</v>
      </c>
      <c r="E244" s="60">
        <f>E245+E246+E247+E248+E249</f>
        <v>40358457.859999999</v>
      </c>
      <c r="F244" s="60">
        <v>40358457.859999999</v>
      </c>
      <c r="G244" s="60">
        <v>38323084.759999998</v>
      </c>
    </row>
    <row r="245" spans="1:7" outlineLevel="2" x14ac:dyDescent="0.25">
      <c r="A245" s="62" t="s">
        <v>1313</v>
      </c>
      <c r="B245" s="61" t="s">
        <v>1156</v>
      </c>
      <c r="C245" s="61" t="s">
        <v>970</v>
      </c>
      <c r="D245" s="61" t="s">
        <v>835</v>
      </c>
      <c r="E245" s="60">
        <v>29318559.73</v>
      </c>
      <c r="F245" s="60">
        <v>29318559.73</v>
      </c>
      <c r="G245" s="60">
        <v>29106263.68</v>
      </c>
    </row>
    <row r="246" spans="1:7" ht="38.25" outlineLevel="2" x14ac:dyDescent="0.25">
      <c r="A246" s="62" t="s">
        <v>1457</v>
      </c>
      <c r="B246" s="61" t="s">
        <v>1156</v>
      </c>
      <c r="C246" s="61" t="s">
        <v>970</v>
      </c>
      <c r="D246" s="61" t="s">
        <v>838</v>
      </c>
      <c r="E246" s="60">
        <v>17950</v>
      </c>
      <c r="F246" s="60">
        <v>17950</v>
      </c>
      <c r="G246" s="60">
        <v>17950</v>
      </c>
    </row>
    <row r="247" spans="1:7" ht="51" outlineLevel="2" x14ac:dyDescent="0.25">
      <c r="A247" s="62" t="s">
        <v>1312</v>
      </c>
      <c r="B247" s="61" t="s">
        <v>1156</v>
      </c>
      <c r="C247" s="61" t="s">
        <v>970</v>
      </c>
      <c r="D247" s="61" t="s">
        <v>832</v>
      </c>
      <c r="E247" s="60">
        <v>8850826.2699999996</v>
      </c>
      <c r="F247" s="60">
        <v>8850826.2699999996</v>
      </c>
      <c r="G247" s="60">
        <v>7999913.4400000004</v>
      </c>
    </row>
    <row r="248" spans="1:7" outlineLevel="2" x14ac:dyDescent="0.25">
      <c r="A248" s="62" t="s">
        <v>1281</v>
      </c>
      <c r="B248" s="61" t="s">
        <v>1156</v>
      </c>
      <c r="C248" s="61" t="s">
        <v>970</v>
      </c>
      <c r="D248" s="61" t="s">
        <v>458</v>
      </c>
      <c r="E248" s="60">
        <v>1937794.15</v>
      </c>
      <c r="F248" s="60">
        <v>1937794.15</v>
      </c>
      <c r="G248" s="60">
        <v>1045267.68</v>
      </c>
    </row>
    <row r="249" spans="1:7" outlineLevel="2" x14ac:dyDescent="0.25">
      <c r="A249" s="62" t="s">
        <v>1456</v>
      </c>
      <c r="B249" s="61" t="s">
        <v>1156</v>
      </c>
      <c r="C249" s="61" t="s">
        <v>970</v>
      </c>
      <c r="D249" s="61" t="s">
        <v>474</v>
      </c>
      <c r="E249" s="60">
        <v>233327.71</v>
      </c>
      <c r="F249" s="60">
        <v>233327.71</v>
      </c>
      <c r="G249" s="60">
        <v>153689.96</v>
      </c>
    </row>
    <row r="250" spans="1:7" ht="38.25" outlineLevel="1" x14ac:dyDescent="0.25">
      <c r="A250" s="62" t="s">
        <v>1392</v>
      </c>
      <c r="B250" s="61" t="s">
        <v>1156</v>
      </c>
      <c r="C250" s="61" t="s">
        <v>968</v>
      </c>
      <c r="D250" s="61" t="s">
        <v>442</v>
      </c>
      <c r="E250" s="60">
        <f>E251+E252+E253+E254</f>
        <v>2392654.7199999997</v>
      </c>
      <c r="F250" s="60">
        <v>2392654.7200000002</v>
      </c>
      <c r="G250" s="60">
        <v>1545550.51</v>
      </c>
    </row>
    <row r="251" spans="1:7" ht="38.25" outlineLevel="2" x14ac:dyDescent="0.25">
      <c r="A251" s="62" t="s">
        <v>1457</v>
      </c>
      <c r="B251" s="61" t="s">
        <v>1156</v>
      </c>
      <c r="C251" s="61" t="s">
        <v>968</v>
      </c>
      <c r="D251" s="61" t="s">
        <v>838</v>
      </c>
      <c r="E251" s="60">
        <v>319266.31</v>
      </c>
      <c r="F251" s="60">
        <v>319266.31</v>
      </c>
      <c r="G251" s="60">
        <v>91633.75</v>
      </c>
    </row>
    <row r="252" spans="1:7" outlineLevel="2" x14ac:dyDescent="0.25">
      <c r="A252" s="62" t="s">
        <v>1281</v>
      </c>
      <c r="B252" s="61" t="s">
        <v>1156</v>
      </c>
      <c r="C252" s="61" t="s">
        <v>968</v>
      </c>
      <c r="D252" s="61" t="s">
        <v>458</v>
      </c>
      <c r="E252" s="60">
        <v>2056647.41</v>
      </c>
      <c r="F252" s="60">
        <v>2056647.41</v>
      </c>
      <c r="G252" s="60">
        <v>1437213.76</v>
      </c>
    </row>
    <row r="253" spans="1:7" ht="25.5" outlineLevel="2" x14ac:dyDescent="0.25">
      <c r="A253" s="62" t="s">
        <v>1454</v>
      </c>
      <c r="B253" s="61" t="s">
        <v>1156</v>
      </c>
      <c r="C253" s="61" t="s">
        <v>968</v>
      </c>
      <c r="D253" s="61" t="s">
        <v>984</v>
      </c>
      <c r="E253" s="60">
        <v>2483</v>
      </c>
      <c r="F253" s="60">
        <v>2483</v>
      </c>
      <c r="G253" s="60">
        <v>2451</v>
      </c>
    </row>
    <row r="254" spans="1:7" outlineLevel="2" x14ac:dyDescent="0.25">
      <c r="A254" s="62" t="s">
        <v>1453</v>
      </c>
      <c r="B254" s="61" t="s">
        <v>1156</v>
      </c>
      <c r="C254" s="61" t="s">
        <v>968</v>
      </c>
      <c r="D254" s="61" t="s">
        <v>515</v>
      </c>
      <c r="E254" s="60">
        <v>14258</v>
      </c>
      <c r="F254" s="60">
        <v>14258</v>
      </c>
      <c r="G254" s="60">
        <v>14252</v>
      </c>
    </row>
    <row r="255" spans="1:7" ht="38.25" x14ac:dyDescent="0.25">
      <c r="A255" s="65" t="s">
        <v>1566</v>
      </c>
      <c r="B255" s="64" t="s">
        <v>1151</v>
      </c>
      <c r="C255" s="64" t="s">
        <v>450</v>
      </c>
      <c r="D255" s="64" t="s">
        <v>442</v>
      </c>
      <c r="E255" s="63">
        <f>E256+E258+E260</f>
        <v>5385695.1200000001</v>
      </c>
      <c r="F255" s="63">
        <v>5385695.1200000001</v>
      </c>
      <c r="G255" s="63">
        <v>4168847.54</v>
      </c>
    </row>
    <row r="256" spans="1:7" ht="63.75" outlineLevel="1" x14ac:dyDescent="0.25">
      <c r="A256" s="62" t="s">
        <v>1565</v>
      </c>
      <c r="B256" s="61" t="s">
        <v>1151</v>
      </c>
      <c r="C256" s="61" t="s">
        <v>1153</v>
      </c>
      <c r="D256" s="61" t="s">
        <v>442</v>
      </c>
      <c r="E256" s="60">
        <f>E257</f>
        <v>120000</v>
      </c>
      <c r="F256" s="60">
        <v>120000</v>
      </c>
      <c r="G256" s="60">
        <v>0</v>
      </c>
    </row>
    <row r="257" spans="1:7" ht="38.25" outlineLevel="2" x14ac:dyDescent="0.25">
      <c r="A257" s="62" t="s">
        <v>1292</v>
      </c>
      <c r="B257" s="61" t="s">
        <v>1151</v>
      </c>
      <c r="C257" s="61" t="s">
        <v>1153</v>
      </c>
      <c r="D257" s="61" t="s">
        <v>657</v>
      </c>
      <c r="E257" s="60">
        <v>120000</v>
      </c>
      <c r="F257" s="60">
        <v>120000</v>
      </c>
      <c r="G257" s="60">
        <v>0</v>
      </c>
    </row>
    <row r="258" spans="1:7" ht="51" outlineLevel="1" x14ac:dyDescent="0.25">
      <c r="A258" s="62" t="s">
        <v>1279</v>
      </c>
      <c r="B258" s="61" t="s">
        <v>1151</v>
      </c>
      <c r="C258" s="61" t="s">
        <v>593</v>
      </c>
      <c r="D258" s="61" t="s">
        <v>442</v>
      </c>
      <c r="E258" s="60">
        <f>E259</f>
        <v>2265695.12</v>
      </c>
      <c r="F258" s="60">
        <v>2265695.12</v>
      </c>
      <c r="G258" s="60">
        <v>1168847.54</v>
      </c>
    </row>
    <row r="259" spans="1:7" outlineLevel="2" x14ac:dyDescent="0.25">
      <c r="A259" s="62" t="s">
        <v>1281</v>
      </c>
      <c r="B259" s="61" t="s">
        <v>1151</v>
      </c>
      <c r="C259" s="61" t="s">
        <v>593</v>
      </c>
      <c r="D259" s="61" t="s">
        <v>458</v>
      </c>
      <c r="E259" s="60">
        <v>2265695.12</v>
      </c>
      <c r="F259" s="60">
        <v>2265695.12</v>
      </c>
      <c r="G259" s="60">
        <v>1168847.54</v>
      </c>
    </row>
    <row r="260" spans="1:7" ht="140.25" outlineLevel="1" x14ac:dyDescent="0.25">
      <c r="A260" s="62" t="s">
        <v>1564</v>
      </c>
      <c r="B260" s="61" t="s">
        <v>1151</v>
      </c>
      <c r="C260" s="61" t="s">
        <v>1150</v>
      </c>
      <c r="D260" s="61" t="s">
        <v>442</v>
      </c>
      <c r="E260" s="60">
        <f>E261+E262+E263+E264</f>
        <v>3000000</v>
      </c>
      <c r="F260" s="60">
        <v>3000000</v>
      </c>
      <c r="G260" s="60">
        <v>3000000</v>
      </c>
    </row>
    <row r="261" spans="1:7" outlineLevel="2" x14ac:dyDescent="0.25">
      <c r="A261" s="62" t="s">
        <v>1313</v>
      </c>
      <c r="B261" s="61" t="s">
        <v>1151</v>
      </c>
      <c r="C261" s="61" t="s">
        <v>1150</v>
      </c>
      <c r="D261" s="61" t="s">
        <v>835</v>
      </c>
      <c r="E261" s="60">
        <v>525000</v>
      </c>
      <c r="F261" s="60">
        <v>525000</v>
      </c>
      <c r="G261" s="60">
        <v>525000</v>
      </c>
    </row>
    <row r="262" spans="1:7" ht="51" outlineLevel="2" x14ac:dyDescent="0.25">
      <c r="A262" s="62" t="s">
        <v>1312</v>
      </c>
      <c r="B262" s="61" t="s">
        <v>1151</v>
      </c>
      <c r="C262" s="61" t="s">
        <v>1150</v>
      </c>
      <c r="D262" s="61" t="s">
        <v>832</v>
      </c>
      <c r="E262" s="60">
        <v>158550</v>
      </c>
      <c r="F262" s="60">
        <v>158550</v>
      </c>
      <c r="G262" s="60">
        <v>158550</v>
      </c>
    </row>
    <row r="263" spans="1:7" ht="25.5" outlineLevel="2" x14ac:dyDescent="0.25">
      <c r="A263" s="62" t="s">
        <v>1563</v>
      </c>
      <c r="B263" s="61" t="s">
        <v>1151</v>
      </c>
      <c r="C263" s="61" t="s">
        <v>1150</v>
      </c>
      <c r="D263" s="61" t="s">
        <v>849</v>
      </c>
      <c r="E263" s="60">
        <v>1779147.47</v>
      </c>
      <c r="F263" s="60">
        <v>1779147.47</v>
      </c>
      <c r="G263" s="60">
        <v>1779147.47</v>
      </c>
    </row>
    <row r="264" spans="1:7" ht="63.75" outlineLevel="2" x14ac:dyDescent="0.25">
      <c r="A264" s="62" t="s">
        <v>1562</v>
      </c>
      <c r="B264" s="61" t="s">
        <v>1151</v>
      </c>
      <c r="C264" s="61" t="s">
        <v>1150</v>
      </c>
      <c r="D264" s="61" t="s">
        <v>847</v>
      </c>
      <c r="E264" s="60">
        <v>537302.53</v>
      </c>
      <c r="F264" s="60">
        <v>537302.53</v>
      </c>
      <c r="G264" s="60">
        <v>537302.53</v>
      </c>
    </row>
    <row r="265" spans="1:7" x14ac:dyDescent="0.25">
      <c r="A265" s="65" t="s">
        <v>1561</v>
      </c>
      <c r="B265" s="64" t="s">
        <v>1147</v>
      </c>
      <c r="C265" s="64" t="s">
        <v>450</v>
      </c>
      <c r="D265" s="64" t="s">
        <v>442</v>
      </c>
      <c r="E265" s="63">
        <f>E266</f>
        <v>16145800</v>
      </c>
      <c r="F265" s="63">
        <v>16145800</v>
      </c>
      <c r="G265" s="63">
        <v>16145800</v>
      </c>
    </row>
    <row r="266" spans="1:7" ht="76.5" outlineLevel="1" x14ac:dyDescent="0.25">
      <c r="A266" s="62" t="s">
        <v>1560</v>
      </c>
      <c r="B266" s="61" t="s">
        <v>1147</v>
      </c>
      <c r="C266" s="61" t="s">
        <v>1146</v>
      </c>
      <c r="D266" s="61" t="s">
        <v>442</v>
      </c>
      <c r="E266" s="60">
        <f>E267+E268</f>
        <v>16145800</v>
      </c>
      <c r="F266" s="60">
        <v>16145800</v>
      </c>
      <c r="G266" s="60">
        <v>16145800</v>
      </c>
    </row>
    <row r="267" spans="1:7" outlineLevel="2" x14ac:dyDescent="0.25">
      <c r="A267" s="62" t="s">
        <v>1313</v>
      </c>
      <c r="B267" s="61" t="s">
        <v>1147</v>
      </c>
      <c r="C267" s="61" t="s">
        <v>1146</v>
      </c>
      <c r="D267" s="61" t="s">
        <v>835</v>
      </c>
      <c r="E267" s="60">
        <v>12400768.050000001</v>
      </c>
      <c r="F267" s="60">
        <v>12400768.050000001</v>
      </c>
      <c r="G267" s="60">
        <v>12400768.050000001</v>
      </c>
    </row>
    <row r="268" spans="1:7" ht="51" outlineLevel="2" x14ac:dyDescent="0.25">
      <c r="A268" s="62" t="s">
        <v>1312</v>
      </c>
      <c r="B268" s="61" t="s">
        <v>1147</v>
      </c>
      <c r="C268" s="61" t="s">
        <v>1146</v>
      </c>
      <c r="D268" s="61" t="s">
        <v>832</v>
      </c>
      <c r="E268" s="60">
        <v>3745031.95</v>
      </c>
      <c r="F268" s="60">
        <v>3745031.95</v>
      </c>
      <c r="G268" s="60">
        <v>3745031.95</v>
      </c>
    </row>
    <row r="269" spans="1:7" x14ac:dyDescent="0.25">
      <c r="A269" s="65" t="s">
        <v>1559</v>
      </c>
      <c r="B269" s="64" t="s">
        <v>1139</v>
      </c>
      <c r="C269" s="64" t="s">
        <v>450</v>
      </c>
      <c r="D269" s="64" t="s">
        <v>442</v>
      </c>
      <c r="E269" s="63">
        <f>E270+E272+E276</f>
        <v>1838071.69</v>
      </c>
      <c r="F269" s="63">
        <v>1838071.69</v>
      </c>
      <c r="G269" s="63">
        <v>1409097.46</v>
      </c>
    </row>
    <row r="270" spans="1:7" ht="76.5" outlineLevel="1" x14ac:dyDescent="0.25">
      <c r="A270" s="62" t="s">
        <v>1558</v>
      </c>
      <c r="B270" s="61" t="s">
        <v>1139</v>
      </c>
      <c r="C270" s="61" t="s">
        <v>1143</v>
      </c>
      <c r="D270" s="61" t="s">
        <v>442</v>
      </c>
      <c r="E270" s="60">
        <f>E271</f>
        <v>50000</v>
      </c>
      <c r="F270" s="60">
        <v>50000</v>
      </c>
      <c r="G270" s="60">
        <v>28945.5</v>
      </c>
    </row>
    <row r="271" spans="1:7" outlineLevel="2" x14ac:dyDescent="0.25">
      <c r="A271" s="62" t="s">
        <v>1281</v>
      </c>
      <c r="B271" s="61" t="s">
        <v>1139</v>
      </c>
      <c r="C271" s="61" t="s">
        <v>1143</v>
      </c>
      <c r="D271" s="61" t="s">
        <v>458</v>
      </c>
      <c r="E271" s="60">
        <v>50000</v>
      </c>
      <c r="F271" s="60">
        <v>50000</v>
      </c>
      <c r="G271" s="60">
        <v>28945.5</v>
      </c>
    </row>
    <row r="272" spans="1:7" ht="51" outlineLevel="1" x14ac:dyDescent="0.25">
      <c r="A272" s="62" t="s">
        <v>1557</v>
      </c>
      <c r="B272" s="61" t="s">
        <v>1139</v>
      </c>
      <c r="C272" s="61" t="s">
        <v>1141</v>
      </c>
      <c r="D272" s="61" t="s">
        <v>442</v>
      </c>
      <c r="E272" s="60">
        <f>E273+E274+E275</f>
        <v>591587</v>
      </c>
      <c r="F272" s="60">
        <v>591587</v>
      </c>
      <c r="G272" s="60">
        <v>326584</v>
      </c>
    </row>
    <row r="273" spans="1:7" outlineLevel="2" x14ac:dyDescent="0.25">
      <c r="A273" s="62" t="s">
        <v>1313</v>
      </c>
      <c r="B273" s="61" t="s">
        <v>1139</v>
      </c>
      <c r="C273" s="61" t="s">
        <v>1141</v>
      </c>
      <c r="D273" s="61" t="s">
        <v>835</v>
      </c>
      <c r="E273" s="60">
        <v>23332.57</v>
      </c>
      <c r="F273" s="60">
        <v>23332.57</v>
      </c>
      <c r="G273" s="60">
        <v>23332.57</v>
      </c>
    </row>
    <row r="274" spans="1:7" ht="51" outlineLevel="2" x14ac:dyDescent="0.25">
      <c r="A274" s="62" t="s">
        <v>1312</v>
      </c>
      <c r="B274" s="61" t="s">
        <v>1139</v>
      </c>
      <c r="C274" s="61" t="s">
        <v>1141</v>
      </c>
      <c r="D274" s="61" t="s">
        <v>832</v>
      </c>
      <c r="E274" s="60">
        <v>7046.43</v>
      </c>
      <c r="F274" s="60">
        <v>7046.43</v>
      </c>
      <c r="G274" s="60">
        <v>7046.43</v>
      </c>
    </row>
    <row r="275" spans="1:7" outlineLevel="2" x14ac:dyDescent="0.25">
      <c r="A275" s="62" t="s">
        <v>1281</v>
      </c>
      <c r="B275" s="61" t="s">
        <v>1139</v>
      </c>
      <c r="C275" s="61" t="s">
        <v>1141</v>
      </c>
      <c r="D275" s="61" t="s">
        <v>458</v>
      </c>
      <c r="E275" s="60">
        <v>561208</v>
      </c>
      <c r="F275" s="60">
        <v>561208</v>
      </c>
      <c r="G275" s="60">
        <v>296205</v>
      </c>
    </row>
    <row r="276" spans="1:7" ht="38.25" outlineLevel="1" x14ac:dyDescent="0.25">
      <c r="A276" s="62" t="s">
        <v>1556</v>
      </c>
      <c r="B276" s="61" t="s">
        <v>1139</v>
      </c>
      <c r="C276" s="61" t="s">
        <v>1138</v>
      </c>
      <c r="D276" s="61" t="s">
        <v>442</v>
      </c>
      <c r="E276" s="60">
        <f>E277</f>
        <v>1196484.69</v>
      </c>
      <c r="F276" s="60">
        <v>1196484.69</v>
      </c>
      <c r="G276" s="60">
        <v>1053567.96</v>
      </c>
    </row>
    <row r="277" spans="1:7" outlineLevel="2" x14ac:dyDescent="0.25">
      <c r="A277" s="62" t="s">
        <v>1281</v>
      </c>
      <c r="B277" s="61" t="s">
        <v>1139</v>
      </c>
      <c r="C277" s="61" t="s">
        <v>1138</v>
      </c>
      <c r="D277" s="61" t="s">
        <v>458</v>
      </c>
      <c r="E277" s="60">
        <v>1196484.69</v>
      </c>
      <c r="F277" s="60">
        <v>1196484.69</v>
      </c>
      <c r="G277" s="60">
        <v>1053567.96</v>
      </c>
    </row>
    <row r="278" spans="1:7" x14ac:dyDescent="0.25">
      <c r="A278" s="65" t="s">
        <v>1555</v>
      </c>
      <c r="B278" s="64" t="s">
        <v>1135</v>
      </c>
      <c r="C278" s="64" t="s">
        <v>450</v>
      </c>
      <c r="D278" s="64" t="s">
        <v>442</v>
      </c>
      <c r="E278" s="63">
        <f>E279</f>
        <v>17921856.5</v>
      </c>
      <c r="F278" s="63">
        <v>17921856.5</v>
      </c>
      <c r="G278" s="63">
        <v>0</v>
      </c>
    </row>
    <row r="279" spans="1:7" ht="114.75" outlineLevel="1" x14ac:dyDescent="0.25">
      <c r="A279" s="62" t="s">
        <v>1554</v>
      </c>
      <c r="B279" s="61" t="s">
        <v>1135</v>
      </c>
      <c r="C279" s="61" t="s">
        <v>1134</v>
      </c>
      <c r="D279" s="61" t="s">
        <v>442</v>
      </c>
      <c r="E279" s="60">
        <f>E280+E281</f>
        <v>17921856.5</v>
      </c>
      <c r="F279" s="60">
        <v>17921856.5</v>
      </c>
      <c r="G279" s="60">
        <v>0</v>
      </c>
    </row>
    <row r="280" spans="1:7" ht="76.5" outlineLevel="2" x14ac:dyDescent="0.25">
      <c r="A280" s="62" t="s">
        <v>1256</v>
      </c>
      <c r="B280" s="61" t="s">
        <v>1135</v>
      </c>
      <c r="C280" s="61" t="s">
        <v>1134</v>
      </c>
      <c r="D280" s="61" t="s">
        <v>881</v>
      </c>
      <c r="E280" s="60">
        <v>17921856.5</v>
      </c>
      <c r="F280" s="60">
        <v>17921856.5</v>
      </c>
      <c r="G280" s="60">
        <v>0</v>
      </c>
    </row>
    <row r="281" spans="1:7" ht="51" outlineLevel="2" x14ac:dyDescent="0.25">
      <c r="A281" s="62" t="s">
        <v>1455</v>
      </c>
      <c r="B281" s="61" t="s">
        <v>1135</v>
      </c>
      <c r="C281" s="61" t="s">
        <v>1134</v>
      </c>
      <c r="D281" s="61" t="s">
        <v>499</v>
      </c>
      <c r="E281" s="60">
        <v>0</v>
      </c>
      <c r="F281" s="60">
        <v>0</v>
      </c>
      <c r="G281" s="60">
        <v>0</v>
      </c>
    </row>
    <row r="282" spans="1:7" ht="25.5" x14ac:dyDescent="0.25">
      <c r="A282" s="65" t="s">
        <v>1553</v>
      </c>
      <c r="B282" s="64" t="s">
        <v>1109</v>
      </c>
      <c r="C282" s="64" t="s">
        <v>450</v>
      </c>
      <c r="D282" s="64" t="s">
        <v>442</v>
      </c>
      <c r="E282" s="63">
        <f>E283+E285+E289+E291+E294+E296+E298+E301+E303+E305+E307+E309</f>
        <v>153682880.31999999</v>
      </c>
      <c r="F282" s="63">
        <v>153682880.31999999</v>
      </c>
      <c r="G282" s="63">
        <v>115759805.7</v>
      </c>
    </row>
    <row r="283" spans="1:7" ht="76.5" outlineLevel="1" x14ac:dyDescent="0.25">
      <c r="A283" s="62" t="s">
        <v>1552</v>
      </c>
      <c r="B283" s="61" t="s">
        <v>1109</v>
      </c>
      <c r="C283" s="61" t="s">
        <v>1131</v>
      </c>
      <c r="D283" s="61" t="s">
        <v>442</v>
      </c>
      <c r="E283" s="60">
        <f>E284</f>
        <v>818071</v>
      </c>
      <c r="F283" s="60">
        <v>818071</v>
      </c>
      <c r="G283" s="60">
        <v>767514</v>
      </c>
    </row>
    <row r="284" spans="1:7" outlineLevel="2" x14ac:dyDescent="0.25">
      <c r="A284" s="62" t="s">
        <v>1281</v>
      </c>
      <c r="B284" s="61" t="s">
        <v>1109</v>
      </c>
      <c r="C284" s="61" t="s">
        <v>1131</v>
      </c>
      <c r="D284" s="61" t="s">
        <v>458</v>
      </c>
      <c r="E284" s="60">
        <v>818071</v>
      </c>
      <c r="F284" s="60">
        <v>818071</v>
      </c>
      <c r="G284" s="60">
        <v>767514</v>
      </c>
    </row>
    <row r="285" spans="1:7" ht="25.5" outlineLevel="1" x14ac:dyDescent="0.25">
      <c r="A285" s="62" t="s">
        <v>1551</v>
      </c>
      <c r="B285" s="61" t="s">
        <v>1109</v>
      </c>
      <c r="C285" s="61" t="s">
        <v>1129</v>
      </c>
      <c r="D285" s="61" t="s">
        <v>442</v>
      </c>
      <c r="E285" s="60">
        <f>E286+E287+E288</f>
        <v>13875968.100000001</v>
      </c>
      <c r="F285" s="60">
        <v>13875968.1</v>
      </c>
      <c r="G285" s="60">
        <v>13201419.140000001</v>
      </c>
    </row>
    <row r="286" spans="1:7" ht="51" outlineLevel="2" x14ac:dyDescent="0.25">
      <c r="A286" s="62" t="s">
        <v>1432</v>
      </c>
      <c r="B286" s="61" t="s">
        <v>1109</v>
      </c>
      <c r="C286" s="61" t="s">
        <v>1129</v>
      </c>
      <c r="D286" s="61" t="s">
        <v>972</v>
      </c>
      <c r="E286" s="60">
        <v>1925150.21</v>
      </c>
      <c r="F286" s="60">
        <v>1925150.21</v>
      </c>
      <c r="G286" s="60">
        <v>1925150.21</v>
      </c>
    </row>
    <row r="287" spans="1:7" outlineLevel="2" x14ac:dyDescent="0.25">
      <c r="A287" s="62" t="s">
        <v>1281</v>
      </c>
      <c r="B287" s="61" t="s">
        <v>1109</v>
      </c>
      <c r="C287" s="61" t="s">
        <v>1129</v>
      </c>
      <c r="D287" s="61" t="s">
        <v>458</v>
      </c>
      <c r="E287" s="60">
        <v>11254578.93</v>
      </c>
      <c r="F287" s="60">
        <v>11254578.93</v>
      </c>
      <c r="G287" s="60">
        <v>11254578.93</v>
      </c>
    </row>
    <row r="288" spans="1:7" ht="51" outlineLevel="2" x14ac:dyDescent="0.25">
      <c r="A288" s="62" t="s">
        <v>1327</v>
      </c>
      <c r="B288" s="61" t="s">
        <v>1109</v>
      </c>
      <c r="C288" s="61" t="s">
        <v>1129</v>
      </c>
      <c r="D288" s="61" t="s">
        <v>479</v>
      </c>
      <c r="E288" s="60">
        <v>696238.96</v>
      </c>
      <c r="F288" s="60">
        <v>696238.96</v>
      </c>
      <c r="G288" s="60">
        <v>21690</v>
      </c>
    </row>
    <row r="289" spans="1:7" ht="38.25" outlineLevel="1" x14ac:dyDescent="0.25">
      <c r="A289" s="62" t="s">
        <v>1550</v>
      </c>
      <c r="B289" s="61" t="s">
        <v>1109</v>
      </c>
      <c r="C289" s="61" t="s">
        <v>1127</v>
      </c>
      <c r="D289" s="61" t="s">
        <v>442</v>
      </c>
      <c r="E289" s="60">
        <f>E290</f>
        <v>0</v>
      </c>
      <c r="F289" s="60">
        <v>0</v>
      </c>
      <c r="G289" s="60">
        <v>0</v>
      </c>
    </row>
    <row r="290" spans="1:7" ht="51" outlineLevel="2" x14ac:dyDescent="0.25">
      <c r="A290" s="62" t="s">
        <v>1327</v>
      </c>
      <c r="B290" s="61" t="s">
        <v>1109</v>
      </c>
      <c r="C290" s="61" t="s">
        <v>1127</v>
      </c>
      <c r="D290" s="61" t="s">
        <v>479</v>
      </c>
      <c r="E290" s="60">
        <v>0</v>
      </c>
      <c r="F290" s="60">
        <v>0</v>
      </c>
      <c r="G290" s="60">
        <v>0</v>
      </c>
    </row>
    <row r="291" spans="1:7" ht="89.25" outlineLevel="1" x14ac:dyDescent="0.25">
      <c r="A291" s="62" t="s">
        <v>1549</v>
      </c>
      <c r="B291" s="61" t="s">
        <v>1109</v>
      </c>
      <c r="C291" s="61" t="s">
        <v>1125</v>
      </c>
      <c r="D291" s="61" t="s">
        <v>442</v>
      </c>
      <c r="E291" s="60">
        <f>E292+E293</f>
        <v>28141177.629999999</v>
      </c>
      <c r="F291" s="60">
        <v>28141177.629999999</v>
      </c>
      <c r="G291" s="60">
        <v>28141177.629999999</v>
      </c>
    </row>
    <row r="292" spans="1:7" ht="51" outlineLevel="2" x14ac:dyDescent="0.25">
      <c r="A292" s="62" t="s">
        <v>1432</v>
      </c>
      <c r="B292" s="61" t="s">
        <v>1109</v>
      </c>
      <c r="C292" s="61" t="s">
        <v>1125</v>
      </c>
      <c r="D292" s="61" t="s">
        <v>972</v>
      </c>
      <c r="E292" s="60">
        <v>1125706.8</v>
      </c>
      <c r="F292" s="60">
        <v>1125706.8</v>
      </c>
      <c r="G292" s="60">
        <v>1125706.8</v>
      </c>
    </row>
    <row r="293" spans="1:7" outlineLevel="2" x14ac:dyDescent="0.25">
      <c r="A293" s="62" t="s">
        <v>1281</v>
      </c>
      <c r="B293" s="61" t="s">
        <v>1109</v>
      </c>
      <c r="C293" s="61" t="s">
        <v>1125</v>
      </c>
      <c r="D293" s="61" t="s">
        <v>458</v>
      </c>
      <c r="E293" s="60">
        <v>27015470.829999998</v>
      </c>
      <c r="F293" s="60">
        <v>27015470.829999998</v>
      </c>
      <c r="G293" s="60">
        <v>27015470.829999998</v>
      </c>
    </row>
    <row r="294" spans="1:7" ht="102" outlineLevel="1" x14ac:dyDescent="0.25">
      <c r="A294" s="62" t="s">
        <v>1548</v>
      </c>
      <c r="B294" s="61" t="s">
        <v>1109</v>
      </c>
      <c r="C294" s="61" t="s">
        <v>1123</v>
      </c>
      <c r="D294" s="61" t="s">
        <v>442</v>
      </c>
      <c r="E294" s="60">
        <f>E295</f>
        <v>30000000</v>
      </c>
      <c r="F294" s="60">
        <v>30000000</v>
      </c>
      <c r="G294" s="60">
        <v>0</v>
      </c>
    </row>
    <row r="295" spans="1:7" ht="51" outlineLevel="2" x14ac:dyDescent="0.25">
      <c r="A295" s="62" t="s">
        <v>1327</v>
      </c>
      <c r="B295" s="61" t="s">
        <v>1109</v>
      </c>
      <c r="C295" s="61" t="s">
        <v>1123</v>
      </c>
      <c r="D295" s="61" t="s">
        <v>479</v>
      </c>
      <c r="E295" s="60">
        <v>30000000</v>
      </c>
      <c r="F295" s="60">
        <v>30000000</v>
      </c>
      <c r="G295" s="60">
        <v>0</v>
      </c>
    </row>
    <row r="296" spans="1:7" ht="114.75" outlineLevel="1" x14ac:dyDescent="0.25">
      <c r="A296" s="62" t="s">
        <v>1547</v>
      </c>
      <c r="B296" s="61" t="s">
        <v>1109</v>
      </c>
      <c r="C296" s="61" t="s">
        <v>1121</v>
      </c>
      <c r="D296" s="61" t="s">
        <v>442</v>
      </c>
      <c r="E296" s="60">
        <f>E297</f>
        <v>1886400</v>
      </c>
      <c r="F296" s="60">
        <v>1886400</v>
      </c>
      <c r="G296" s="60">
        <v>0</v>
      </c>
    </row>
    <row r="297" spans="1:7" outlineLevel="2" x14ac:dyDescent="0.25">
      <c r="A297" s="62" t="s">
        <v>1281</v>
      </c>
      <c r="B297" s="61" t="s">
        <v>1109</v>
      </c>
      <c r="C297" s="61" t="s">
        <v>1121</v>
      </c>
      <c r="D297" s="61" t="s">
        <v>458</v>
      </c>
      <c r="E297" s="60">
        <v>1886400</v>
      </c>
      <c r="F297" s="60">
        <v>1886400</v>
      </c>
      <c r="G297" s="60">
        <v>0</v>
      </c>
    </row>
    <row r="298" spans="1:7" ht="89.25" outlineLevel="1" x14ac:dyDescent="0.25">
      <c r="A298" s="62" t="s">
        <v>1546</v>
      </c>
      <c r="B298" s="61" t="s">
        <v>1109</v>
      </c>
      <c r="C298" s="61" t="s">
        <v>1119</v>
      </c>
      <c r="D298" s="61" t="s">
        <v>442</v>
      </c>
      <c r="E298" s="60">
        <f>E299+E300</f>
        <v>18760785.09</v>
      </c>
      <c r="F298" s="60">
        <v>18760785.09</v>
      </c>
      <c r="G298" s="60">
        <v>18760785.09</v>
      </c>
    </row>
    <row r="299" spans="1:7" ht="51" outlineLevel="2" x14ac:dyDescent="0.25">
      <c r="A299" s="62" t="s">
        <v>1432</v>
      </c>
      <c r="B299" s="61" t="s">
        <v>1109</v>
      </c>
      <c r="C299" s="61" t="s">
        <v>1119</v>
      </c>
      <c r="D299" s="61" t="s">
        <v>972</v>
      </c>
      <c r="E299" s="60">
        <v>750471.2</v>
      </c>
      <c r="F299" s="60">
        <v>750471.2</v>
      </c>
      <c r="G299" s="60">
        <v>750471.2</v>
      </c>
    </row>
    <row r="300" spans="1:7" outlineLevel="2" x14ac:dyDescent="0.25">
      <c r="A300" s="62" t="s">
        <v>1281</v>
      </c>
      <c r="B300" s="61" t="s">
        <v>1109</v>
      </c>
      <c r="C300" s="61" t="s">
        <v>1119</v>
      </c>
      <c r="D300" s="61" t="s">
        <v>458</v>
      </c>
      <c r="E300" s="60">
        <v>18010313.890000001</v>
      </c>
      <c r="F300" s="60">
        <v>18010313.890000001</v>
      </c>
      <c r="G300" s="60">
        <v>18010313.890000001</v>
      </c>
    </row>
    <row r="301" spans="1:7" ht="102" outlineLevel="1" x14ac:dyDescent="0.25">
      <c r="A301" s="62" t="s">
        <v>1545</v>
      </c>
      <c r="B301" s="61" t="s">
        <v>1109</v>
      </c>
      <c r="C301" s="61" t="s">
        <v>1117</v>
      </c>
      <c r="D301" s="61" t="s">
        <v>442</v>
      </c>
      <c r="E301" s="60">
        <f>E302</f>
        <v>303030.3</v>
      </c>
      <c r="F301" s="60">
        <v>303030.3</v>
      </c>
      <c r="G301" s="60">
        <v>0</v>
      </c>
    </row>
    <row r="302" spans="1:7" ht="51" outlineLevel="2" x14ac:dyDescent="0.25">
      <c r="A302" s="62" t="s">
        <v>1327</v>
      </c>
      <c r="B302" s="61" t="s">
        <v>1109</v>
      </c>
      <c r="C302" s="61" t="s">
        <v>1117</v>
      </c>
      <c r="D302" s="61" t="s">
        <v>479</v>
      </c>
      <c r="E302" s="60">
        <v>303030.3</v>
      </c>
      <c r="F302" s="60">
        <v>303030.3</v>
      </c>
      <c r="G302" s="60">
        <v>0</v>
      </c>
    </row>
    <row r="303" spans="1:7" ht="114.75" outlineLevel="1" x14ac:dyDescent="0.25">
      <c r="A303" s="62" t="s">
        <v>1544</v>
      </c>
      <c r="B303" s="61" t="s">
        <v>1109</v>
      </c>
      <c r="C303" s="61" t="s">
        <v>1115</v>
      </c>
      <c r="D303" s="61" t="s">
        <v>442</v>
      </c>
      <c r="E303" s="60">
        <f>E304</f>
        <v>1257600</v>
      </c>
      <c r="F303" s="60">
        <v>1257600</v>
      </c>
      <c r="G303" s="60">
        <v>0</v>
      </c>
    </row>
    <row r="304" spans="1:7" outlineLevel="2" x14ac:dyDescent="0.25">
      <c r="A304" s="62" t="s">
        <v>1281</v>
      </c>
      <c r="B304" s="61" t="s">
        <v>1109</v>
      </c>
      <c r="C304" s="61" t="s">
        <v>1115</v>
      </c>
      <c r="D304" s="61" t="s">
        <v>458</v>
      </c>
      <c r="E304" s="60">
        <v>1257600</v>
      </c>
      <c r="F304" s="60">
        <v>1257600</v>
      </c>
      <c r="G304" s="60">
        <v>0</v>
      </c>
    </row>
    <row r="305" spans="1:7" ht="38.25" outlineLevel="1" x14ac:dyDescent="0.25">
      <c r="A305" s="62" t="s">
        <v>1543</v>
      </c>
      <c r="B305" s="61" t="s">
        <v>1109</v>
      </c>
      <c r="C305" s="61" t="s">
        <v>1113</v>
      </c>
      <c r="D305" s="61" t="s">
        <v>442</v>
      </c>
      <c r="E305" s="60">
        <f>E306</f>
        <v>55927945.700000003</v>
      </c>
      <c r="F305" s="60">
        <v>55927945.700000003</v>
      </c>
      <c r="G305" s="60">
        <v>52177007.340000004</v>
      </c>
    </row>
    <row r="306" spans="1:7" outlineLevel="2" x14ac:dyDescent="0.25">
      <c r="A306" s="62" t="s">
        <v>1281</v>
      </c>
      <c r="B306" s="61" t="s">
        <v>1109</v>
      </c>
      <c r="C306" s="61" t="s">
        <v>1113</v>
      </c>
      <c r="D306" s="61" t="s">
        <v>458</v>
      </c>
      <c r="E306" s="60">
        <v>55927945.700000003</v>
      </c>
      <c r="F306" s="60">
        <v>55927945.700000003</v>
      </c>
      <c r="G306" s="60">
        <v>52177007.340000004</v>
      </c>
    </row>
    <row r="307" spans="1:7" ht="51" outlineLevel="1" x14ac:dyDescent="0.25">
      <c r="A307" s="62" t="s">
        <v>1542</v>
      </c>
      <c r="B307" s="61" t="s">
        <v>1109</v>
      </c>
      <c r="C307" s="61" t="s">
        <v>1111</v>
      </c>
      <c r="D307" s="61" t="s">
        <v>442</v>
      </c>
      <c r="E307" s="60">
        <f>E308</f>
        <v>2286306.25</v>
      </c>
      <c r="F307" s="60">
        <v>2286306.25</v>
      </c>
      <c r="G307" s="60">
        <v>2286306.25</v>
      </c>
    </row>
    <row r="308" spans="1:7" outlineLevel="2" x14ac:dyDescent="0.25">
      <c r="A308" s="62" t="s">
        <v>1281</v>
      </c>
      <c r="B308" s="61" t="s">
        <v>1109</v>
      </c>
      <c r="C308" s="61" t="s">
        <v>1111</v>
      </c>
      <c r="D308" s="61" t="s">
        <v>458</v>
      </c>
      <c r="E308" s="60">
        <v>2286306.25</v>
      </c>
      <c r="F308" s="60">
        <v>2286306.25</v>
      </c>
      <c r="G308" s="60">
        <v>2286306.25</v>
      </c>
    </row>
    <row r="309" spans="1:7" ht="89.25" outlineLevel="1" x14ac:dyDescent="0.25">
      <c r="A309" s="62" t="s">
        <v>1541</v>
      </c>
      <c r="B309" s="61" t="s">
        <v>1109</v>
      </c>
      <c r="C309" s="61" t="s">
        <v>1108</v>
      </c>
      <c r="D309" s="61" t="s">
        <v>442</v>
      </c>
      <c r="E309" s="60">
        <f>E310</f>
        <v>425596.25</v>
      </c>
      <c r="F309" s="60">
        <v>425596.25</v>
      </c>
      <c r="G309" s="60">
        <v>425596.25</v>
      </c>
    </row>
    <row r="310" spans="1:7" ht="51" outlineLevel="2" x14ac:dyDescent="0.25">
      <c r="A310" s="62" t="s">
        <v>1432</v>
      </c>
      <c r="B310" s="61" t="s">
        <v>1109</v>
      </c>
      <c r="C310" s="61" t="s">
        <v>1108</v>
      </c>
      <c r="D310" s="61" t="s">
        <v>972</v>
      </c>
      <c r="E310" s="60">
        <v>425596.25</v>
      </c>
      <c r="F310" s="60">
        <v>425596.25</v>
      </c>
      <c r="G310" s="60">
        <v>425596.25</v>
      </c>
    </row>
    <row r="311" spans="1:7" x14ac:dyDescent="0.25">
      <c r="A311" s="65" t="s">
        <v>1540</v>
      </c>
      <c r="B311" s="64" t="s">
        <v>1226</v>
      </c>
      <c r="C311" s="64" t="s">
        <v>450</v>
      </c>
      <c r="D311" s="64" t="s">
        <v>442</v>
      </c>
      <c r="E311" s="63">
        <f>E312+E314</f>
        <v>38548</v>
      </c>
      <c r="F311" s="63">
        <v>38548</v>
      </c>
      <c r="G311" s="63">
        <v>17522</v>
      </c>
    </row>
    <row r="312" spans="1:7" ht="63.75" outlineLevel="1" x14ac:dyDescent="0.25">
      <c r="A312" s="62" t="s">
        <v>1539</v>
      </c>
      <c r="B312" s="61" t="s">
        <v>1226</v>
      </c>
      <c r="C312" s="61" t="s">
        <v>1228</v>
      </c>
      <c r="D312" s="61" t="s">
        <v>442</v>
      </c>
      <c r="E312" s="60">
        <f>E313</f>
        <v>23128.799999999999</v>
      </c>
      <c r="F312" s="60">
        <v>23128.799999999999</v>
      </c>
      <c r="G312" s="60">
        <v>10513.2</v>
      </c>
    </row>
    <row r="313" spans="1:7" outlineLevel="2" x14ac:dyDescent="0.25">
      <c r="A313" s="62" t="s">
        <v>1281</v>
      </c>
      <c r="B313" s="61" t="s">
        <v>1226</v>
      </c>
      <c r="C313" s="61" t="s">
        <v>1228</v>
      </c>
      <c r="D313" s="61" t="s">
        <v>458</v>
      </c>
      <c r="E313" s="60">
        <v>23128.799999999999</v>
      </c>
      <c r="F313" s="60">
        <v>23128.799999999999</v>
      </c>
      <c r="G313" s="60">
        <v>10513.2</v>
      </c>
    </row>
    <row r="314" spans="1:7" ht="63.75" outlineLevel="1" x14ac:dyDescent="0.25">
      <c r="A314" s="62" t="s">
        <v>1538</v>
      </c>
      <c r="B314" s="61" t="s">
        <v>1226</v>
      </c>
      <c r="C314" s="61" t="s">
        <v>1225</v>
      </c>
      <c r="D314" s="61" t="s">
        <v>442</v>
      </c>
      <c r="E314" s="60">
        <f>E315</f>
        <v>15419.2</v>
      </c>
      <c r="F314" s="60">
        <v>15419.2</v>
      </c>
      <c r="G314" s="60">
        <v>7008.8</v>
      </c>
    </row>
    <row r="315" spans="1:7" outlineLevel="2" x14ac:dyDescent="0.25">
      <c r="A315" s="62" t="s">
        <v>1281</v>
      </c>
      <c r="B315" s="61" t="s">
        <v>1226</v>
      </c>
      <c r="C315" s="61" t="s">
        <v>1225</v>
      </c>
      <c r="D315" s="61" t="s">
        <v>458</v>
      </c>
      <c r="E315" s="60">
        <v>15419.2</v>
      </c>
      <c r="F315" s="60">
        <v>15419.2</v>
      </c>
      <c r="G315" s="60">
        <v>7008.8</v>
      </c>
    </row>
    <row r="316" spans="1:7" ht="25.5" x14ac:dyDescent="0.25">
      <c r="A316" s="65" t="s">
        <v>1537</v>
      </c>
      <c r="B316" s="64" t="s">
        <v>505</v>
      </c>
      <c r="C316" s="64" t="s">
        <v>450</v>
      </c>
      <c r="D316" s="64" t="s">
        <v>442</v>
      </c>
      <c r="E316" s="63">
        <f>E317+E319+E324+E326+E328+E336+E339</f>
        <v>32496372.469999999</v>
      </c>
      <c r="F316" s="63">
        <v>32558372.469999999</v>
      </c>
      <c r="G316" s="63">
        <v>26731596.149999999</v>
      </c>
    </row>
    <row r="317" spans="1:7" ht="51" outlineLevel="1" x14ac:dyDescent="0.25">
      <c r="A317" s="62" t="s">
        <v>1536</v>
      </c>
      <c r="B317" s="61" t="s">
        <v>505</v>
      </c>
      <c r="C317" s="61" t="s">
        <v>1106</v>
      </c>
      <c r="D317" s="61" t="s">
        <v>442</v>
      </c>
      <c r="E317" s="60">
        <f>E318</f>
        <v>57381.67</v>
      </c>
      <c r="F317" s="60">
        <v>57381.67</v>
      </c>
      <c r="G317" s="60">
        <v>57381.67</v>
      </c>
    </row>
    <row r="318" spans="1:7" outlineLevel="2" x14ac:dyDescent="0.25">
      <c r="A318" s="62" t="s">
        <v>1281</v>
      </c>
      <c r="B318" s="61" t="s">
        <v>505</v>
      </c>
      <c r="C318" s="61" t="s">
        <v>1106</v>
      </c>
      <c r="D318" s="61" t="s">
        <v>458</v>
      </c>
      <c r="E318" s="60">
        <v>57381.67</v>
      </c>
      <c r="F318" s="60">
        <v>57381.67</v>
      </c>
      <c r="G318" s="60">
        <v>57381.67</v>
      </c>
    </row>
    <row r="319" spans="1:7" ht="63.75" outlineLevel="1" x14ac:dyDescent="0.25">
      <c r="A319" s="62" t="s">
        <v>1535</v>
      </c>
      <c r="B319" s="61" t="s">
        <v>505</v>
      </c>
      <c r="C319" s="61" t="s">
        <v>1104</v>
      </c>
      <c r="D319" s="61" t="s">
        <v>442</v>
      </c>
      <c r="E319" s="60">
        <f>E320+E321+E322+E323</f>
        <v>371983.68</v>
      </c>
      <c r="F319" s="60">
        <v>371983.68</v>
      </c>
      <c r="G319" s="60">
        <v>127263.24</v>
      </c>
    </row>
    <row r="320" spans="1:7" outlineLevel="2" x14ac:dyDescent="0.25">
      <c r="A320" s="62" t="s">
        <v>1281</v>
      </c>
      <c r="B320" s="61" t="s">
        <v>505</v>
      </c>
      <c r="C320" s="61" t="s">
        <v>1104</v>
      </c>
      <c r="D320" s="61" t="s">
        <v>458</v>
      </c>
      <c r="E320" s="60">
        <v>108078.84</v>
      </c>
      <c r="F320" s="60">
        <v>108078.84</v>
      </c>
      <c r="G320" s="60">
        <v>64726.239999999998</v>
      </c>
    </row>
    <row r="321" spans="1:7" outlineLevel="2" x14ac:dyDescent="0.25">
      <c r="A321" s="62" t="s">
        <v>1456</v>
      </c>
      <c r="B321" s="61" t="s">
        <v>505</v>
      </c>
      <c r="C321" s="61" t="s">
        <v>1104</v>
      </c>
      <c r="D321" s="61" t="s">
        <v>474</v>
      </c>
      <c r="E321" s="60">
        <v>179367.84</v>
      </c>
      <c r="F321" s="60">
        <v>179367.84</v>
      </c>
      <c r="G321" s="60">
        <v>0</v>
      </c>
    </row>
    <row r="322" spans="1:7" ht="25.5" outlineLevel="2" x14ac:dyDescent="0.25">
      <c r="A322" s="62" t="s">
        <v>1454</v>
      </c>
      <c r="B322" s="61" t="s">
        <v>505</v>
      </c>
      <c r="C322" s="61" t="s">
        <v>1104</v>
      </c>
      <c r="D322" s="61" t="s">
        <v>984</v>
      </c>
      <c r="E322" s="60">
        <v>18537</v>
      </c>
      <c r="F322" s="60">
        <v>18537</v>
      </c>
      <c r="G322" s="60">
        <v>18537</v>
      </c>
    </row>
    <row r="323" spans="1:7" outlineLevel="2" x14ac:dyDescent="0.25">
      <c r="A323" s="62" t="s">
        <v>1453</v>
      </c>
      <c r="B323" s="61" t="s">
        <v>505</v>
      </c>
      <c r="C323" s="61" t="s">
        <v>1104</v>
      </c>
      <c r="D323" s="61" t="s">
        <v>515</v>
      </c>
      <c r="E323" s="60">
        <v>66000</v>
      </c>
      <c r="F323" s="60">
        <v>66000</v>
      </c>
      <c r="G323" s="60">
        <v>44000</v>
      </c>
    </row>
    <row r="324" spans="1:7" ht="63.75" outlineLevel="1" x14ac:dyDescent="0.25">
      <c r="A324" s="62" t="s">
        <v>1534</v>
      </c>
      <c r="B324" s="61" t="s">
        <v>505</v>
      </c>
      <c r="C324" s="61" t="s">
        <v>1102</v>
      </c>
      <c r="D324" s="61" t="s">
        <v>442</v>
      </c>
      <c r="E324" s="60">
        <f>E325</f>
        <v>12246394.32</v>
      </c>
      <c r="F324" s="60">
        <v>12246394.32</v>
      </c>
      <c r="G324" s="60">
        <v>12246394.300000001</v>
      </c>
    </row>
    <row r="325" spans="1:7" ht="38.25" outlineLevel="2" x14ac:dyDescent="0.25">
      <c r="A325" s="62" t="s">
        <v>1292</v>
      </c>
      <c r="B325" s="61" t="s">
        <v>505</v>
      </c>
      <c r="C325" s="61" t="s">
        <v>1102</v>
      </c>
      <c r="D325" s="61" t="s">
        <v>657</v>
      </c>
      <c r="E325" s="60">
        <v>12246394.32</v>
      </c>
      <c r="F325" s="60">
        <v>12246394.32</v>
      </c>
      <c r="G325" s="60">
        <v>12246394.300000001</v>
      </c>
    </row>
    <row r="326" spans="1:7" ht="76.5" outlineLevel="1" x14ac:dyDescent="0.25">
      <c r="A326" s="62" t="s">
        <v>1268</v>
      </c>
      <c r="B326" s="61" t="s">
        <v>505</v>
      </c>
      <c r="C326" s="61" t="s">
        <v>1101</v>
      </c>
      <c r="D326" s="61" t="s">
        <v>442</v>
      </c>
      <c r="E326" s="60">
        <f>E327</f>
        <v>143256.37</v>
      </c>
      <c r="F326" s="60">
        <v>205256.37</v>
      </c>
      <c r="G326" s="60">
        <v>191605.48</v>
      </c>
    </row>
    <row r="327" spans="1:7" ht="38.25" outlineLevel="2" x14ac:dyDescent="0.25">
      <c r="A327" s="62" t="s">
        <v>1457</v>
      </c>
      <c r="B327" s="61" t="s">
        <v>505</v>
      </c>
      <c r="C327" s="61" t="s">
        <v>1101</v>
      </c>
      <c r="D327" s="61" t="s">
        <v>838</v>
      </c>
      <c r="E327" s="60">
        <f>205256.37-62000</f>
        <v>143256.37</v>
      </c>
      <c r="F327" s="60">
        <v>205256.37</v>
      </c>
      <c r="G327" s="60">
        <v>191605.48</v>
      </c>
    </row>
    <row r="328" spans="1:7" ht="38.25" outlineLevel="1" x14ac:dyDescent="0.25">
      <c r="A328" s="62" t="s">
        <v>1533</v>
      </c>
      <c r="B328" s="61" t="s">
        <v>505</v>
      </c>
      <c r="C328" s="61" t="s">
        <v>1099</v>
      </c>
      <c r="D328" s="61" t="s">
        <v>442</v>
      </c>
      <c r="E328" s="60">
        <f>E329+E330+E331+E332+E333+E334+E335</f>
        <v>6703140.4299999997</v>
      </c>
      <c r="F328" s="60">
        <v>6703140.4299999997</v>
      </c>
      <c r="G328" s="60">
        <v>6374953.4199999999</v>
      </c>
    </row>
    <row r="329" spans="1:7" outlineLevel="2" x14ac:dyDescent="0.25">
      <c r="A329" s="62" t="s">
        <v>1313</v>
      </c>
      <c r="B329" s="61" t="s">
        <v>505</v>
      </c>
      <c r="C329" s="61" t="s">
        <v>1099</v>
      </c>
      <c r="D329" s="61" t="s">
        <v>835</v>
      </c>
      <c r="E329" s="60">
        <v>4804580.7699999996</v>
      </c>
      <c r="F329" s="60">
        <v>4804580.7699999996</v>
      </c>
      <c r="G329" s="60">
        <v>4764253.74</v>
      </c>
    </row>
    <row r="330" spans="1:7" ht="38.25" outlineLevel="2" x14ac:dyDescent="0.25">
      <c r="A330" s="62" t="s">
        <v>1457</v>
      </c>
      <c r="B330" s="61" t="s">
        <v>505</v>
      </c>
      <c r="C330" s="61" t="s">
        <v>1099</v>
      </c>
      <c r="D330" s="61" t="s">
        <v>838</v>
      </c>
      <c r="E330" s="60">
        <v>20600</v>
      </c>
      <c r="F330" s="60">
        <v>20600</v>
      </c>
      <c r="G330" s="60">
        <v>0</v>
      </c>
    </row>
    <row r="331" spans="1:7" ht="51" outlineLevel="2" x14ac:dyDescent="0.25">
      <c r="A331" s="62" t="s">
        <v>1312</v>
      </c>
      <c r="B331" s="61" t="s">
        <v>505</v>
      </c>
      <c r="C331" s="61" t="s">
        <v>1099</v>
      </c>
      <c r="D331" s="61" t="s">
        <v>832</v>
      </c>
      <c r="E331" s="60">
        <v>1450983.39</v>
      </c>
      <c r="F331" s="60">
        <v>1450983.39</v>
      </c>
      <c r="G331" s="60">
        <v>1200379.6499999999</v>
      </c>
    </row>
    <row r="332" spans="1:7" outlineLevel="2" x14ac:dyDescent="0.25">
      <c r="A332" s="62" t="s">
        <v>1281</v>
      </c>
      <c r="B332" s="61" t="s">
        <v>505</v>
      </c>
      <c r="C332" s="61" t="s">
        <v>1099</v>
      </c>
      <c r="D332" s="61" t="s">
        <v>458</v>
      </c>
      <c r="E332" s="60">
        <v>295349.21999999997</v>
      </c>
      <c r="F332" s="60">
        <v>295349.21999999997</v>
      </c>
      <c r="G332" s="60">
        <v>284989.78999999998</v>
      </c>
    </row>
    <row r="333" spans="1:7" outlineLevel="2" x14ac:dyDescent="0.25">
      <c r="A333" s="62" t="s">
        <v>1456</v>
      </c>
      <c r="B333" s="61" t="s">
        <v>505</v>
      </c>
      <c r="C333" s="61" t="s">
        <v>1099</v>
      </c>
      <c r="D333" s="61" t="s">
        <v>474</v>
      </c>
      <c r="E333" s="60">
        <v>130252.9</v>
      </c>
      <c r="F333" s="60">
        <v>130252.9</v>
      </c>
      <c r="G333" s="60">
        <v>124781.23</v>
      </c>
    </row>
    <row r="334" spans="1:7" ht="25.5" outlineLevel="2" x14ac:dyDescent="0.25">
      <c r="A334" s="62" t="s">
        <v>1454</v>
      </c>
      <c r="B334" s="61" t="s">
        <v>505</v>
      </c>
      <c r="C334" s="61" t="s">
        <v>1099</v>
      </c>
      <c r="D334" s="61" t="s">
        <v>984</v>
      </c>
      <c r="E334" s="60">
        <v>479</v>
      </c>
      <c r="F334" s="60">
        <v>479</v>
      </c>
      <c r="G334" s="60">
        <v>479</v>
      </c>
    </row>
    <row r="335" spans="1:7" outlineLevel="2" x14ac:dyDescent="0.25">
      <c r="A335" s="62" t="s">
        <v>1452</v>
      </c>
      <c r="B335" s="61" t="s">
        <v>505</v>
      </c>
      <c r="C335" s="61" t="s">
        <v>1099</v>
      </c>
      <c r="D335" s="61" t="s">
        <v>533</v>
      </c>
      <c r="E335" s="60">
        <v>895.15</v>
      </c>
      <c r="F335" s="60">
        <v>895.15</v>
      </c>
      <c r="G335" s="60">
        <v>70.010000000000005</v>
      </c>
    </row>
    <row r="336" spans="1:7" ht="114.75" outlineLevel="1" x14ac:dyDescent="0.25">
      <c r="A336" s="62" t="s">
        <v>1532</v>
      </c>
      <c r="B336" s="61" t="s">
        <v>505</v>
      </c>
      <c r="C336" s="61" t="s">
        <v>1097</v>
      </c>
      <c r="D336" s="61" t="s">
        <v>442</v>
      </c>
      <c r="E336" s="60">
        <f>E337+E338</f>
        <v>21896</v>
      </c>
      <c r="F336" s="60">
        <v>21896</v>
      </c>
      <c r="G336" s="60">
        <v>21896</v>
      </c>
    </row>
    <row r="337" spans="1:7" outlineLevel="2" x14ac:dyDescent="0.25">
      <c r="A337" s="62" t="s">
        <v>1313</v>
      </c>
      <c r="B337" s="61" t="s">
        <v>505</v>
      </c>
      <c r="C337" s="61" t="s">
        <v>1097</v>
      </c>
      <c r="D337" s="61" t="s">
        <v>835</v>
      </c>
      <c r="E337" s="60">
        <v>16817.2</v>
      </c>
      <c r="F337" s="60">
        <v>16817.2</v>
      </c>
      <c r="G337" s="60">
        <v>16817.2</v>
      </c>
    </row>
    <row r="338" spans="1:7" ht="51" outlineLevel="2" x14ac:dyDescent="0.25">
      <c r="A338" s="62" t="s">
        <v>1312</v>
      </c>
      <c r="B338" s="61" t="s">
        <v>505</v>
      </c>
      <c r="C338" s="61" t="s">
        <v>1097</v>
      </c>
      <c r="D338" s="61" t="s">
        <v>832</v>
      </c>
      <c r="E338" s="60">
        <v>5078.8</v>
      </c>
      <c r="F338" s="60">
        <v>5078.8</v>
      </c>
      <c r="G338" s="60">
        <v>5078.8</v>
      </c>
    </row>
    <row r="339" spans="1:7" ht="63.75" outlineLevel="1" x14ac:dyDescent="0.25">
      <c r="A339" s="62" t="s">
        <v>1531</v>
      </c>
      <c r="B339" s="61" t="s">
        <v>505</v>
      </c>
      <c r="C339" s="61" t="s">
        <v>504</v>
      </c>
      <c r="D339" s="61" t="s">
        <v>442</v>
      </c>
      <c r="E339" s="60">
        <f>E340</f>
        <v>12952320</v>
      </c>
      <c r="F339" s="60">
        <v>12952320</v>
      </c>
      <c r="G339" s="60">
        <v>7712102.04</v>
      </c>
    </row>
    <row r="340" spans="1:7" outlineLevel="2" x14ac:dyDescent="0.25">
      <c r="A340" s="62" t="s">
        <v>1281</v>
      </c>
      <c r="B340" s="61" t="s">
        <v>505</v>
      </c>
      <c r="C340" s="61" t="s">
        <v>504</v>
      </c>
      <c r="D340" s="61" t="s">
        <v>458</v>
      </c>
      <c r="E340" s="60">
        <v>12952320</v>
      </c>
      <c r="F340" s="60">
        <v>12952320</v>
      </c>
      <c r="G340" s="60">
        <v>7712102.04</v>
      </c>
    </row>
    <row r="341" spans="1:7" x14ac:dyDescent="0.25">
      <c r="A341" s="65" t="s">
        <v>1530</v>
      </c>
      <c r="B341" s="64" t="s">
        <v>491</v>
      </c>
      <c r="C341" s="64" t="s">
        <v>450</v>
      </c>
      <c r="D341" s="64" t="s">
        <v>442</v>
      </c>
      <c r="E341" s="63">
        <f>E342+E346+E348+E350+E352</f>
        <v>73958324.25999999</v>
      </c>
      <c r="F341" s="63">
        <v>73958324.260000005</v>
      </c>
      <c r="G341" s="63">
        <v>67769724.890000001</v>
      </c>
    </row>
    <row r="342" spans="1:7" ht="25.5" outlineLevel="1" x14ac:dyDescent="0.25">
      <c r="A342" s="62" t="s">
        <v>1529</v>
      </c>
      <c r="B342" s="61" t="s">
        <v>491</v>
      </c>
      <c r="C342" s="61" t="s">
        <v>500</v>
      </c>
      <c r="D342" s="61" t="s">
        <v>442</v>
      </c>
      <c r="E342" s="60">
        <f>E343+E344+E345</f>
        <v>40846446.260000005</v>
      </c>
      <c r="F342" s="60">
        <v>40846446.259999998</v>
      </c>
      <c r="G342" s="60">
        <v>37453544.329999998</v>
      </c>
    </row>
    <row r="343" spans="1:7" outlineLevel="2" x14ac:dyDescent="0.25">
      <c r="A343" s="62" t="s">
        <v>1281</v>
      </c>
      <c r="B343" s="61" t="s">
        <v>491</v>
      </c>
      <c r="C343" s="61" t="s">
        <v>500</v>
      </c>
      <c r="D343" s="61" t="s">
        <v>458</v>
      </c>
      <c r="E343" s="60">
        <v>16136983.699999999</v>
      </c>
      <c r="F343" s="60">
        <v>16136983.699999999</v>
      </c>
      <c r="G343" s="60">
        <v>15935753.92</v>
      </c>
    </row>
    <row r="344" spans="1:7" outlineLevel="2" x14ac:dyDescent="0.25">
      <c r="A344" s="62" t="s">
        <v>1456</v>
      </c>
      <c r="B344" s="61" t="s">
        <v>491</v>
      </c>
      <c r="C344" s="61" t="s">
        <v>500</v>
      </c>
      <c r="D344" s="61" t="s">
        <v>474</v>
      </c>
      <c r="E344" s="60">
        <v>22463551.030000001</v>
      </c>
      <c r="F344" s="60">
        <v>22463551.030000001</v>
      </c>
      <c r="G344" s="60">
        <v>19301147.879999999</v>
      </c>
    </row>
    <row r="345" spans="1:7" ht="51" outlineLevel="2" x14ac:dyDescent="0.25">
      <c r="A345" s="62" t="s">
        <v>1455</v>
      </c>
      <c r="B345" s="61" t="s">
        <v>491</v>
      </c>
      <c r="C345" s="61" t="s">
        <v>500</v>
      </c>
      <c r="D345" s="61" t="s">
        <v>499</v>
      </c>
      <c r="E345" s="60">
        <v>2245911.5299999998</v>
      </c>
      <c r="F345" s="60">
        <v>2245911.5299999998</v>
      </c>
      <c r="G345" s="60">
        <v>2216642.5299999998</v>
      </c>
    </row>
    <row r="346" spans="1:7" ht="63.75" outlineLevel="1" x14ac:dyDescent="0.25">
      <c r="A346" s="62" t="s">
        <v>1528</v>
      </c>
      <c r="B346" s="61" t="s">
        <v>491</v>
      </c>
      <c r="C346" s="61" t="s">
        <v>497</v>
      </c>
      <c r="D346" s="61" t="s">
        <v>442</v>
      </c>
      <c r="E346" s="60">
        <f>E347</f>
        <v>9610340</v>
      </c>
      <c r="F346" s="60">
        <v>9610340</v>
      </c>
      <c r="G346" s="60">
        <v>8532083.5800000001</v>
      </c>
    </row>
    <row r="347" spans="1:7" outlineLevel="2" x14ac:dyDescent="0.25">
      <c r="A347" s="62" t="s">
        <v>1281</v>
      </c>
      <c r="B347" s="61" t="s">
        <v>491</v>
      </c>
      <c r="C347" s="61" t="s">
        <v>497</v>
      </c>
      <c r="D347" s="61" t="s">
        <v>458</v>
      </c>
      <c r="E347" s="60">
        <v>9610340</v>
      </c>
      <c r="F347" s="60">
        <v>9610340</v>
      </c>
      <c r="G347" s="60">
        <v>8532083.5800000001</v>
      </c>
    </row>
    <row r="348" spans="1:7" ht="38.25" outlineLevel="1" x14ac:dyDescent="0.25">
      <c r="A348" s="62" t="s">
        <v>1527</v>
      </c>
      <c r="B348" s="61" t="s">
        <v>491</v>
      </c>
      <c r="C348" s="61" t="s">
        <v>495</v>
      </c>
      <c r="D348" s="61" t="s">
        <v>442</v>
      </c>
      <c r="E348" s="60">
        <f>E349</f>
        <v>11212524.4</v>
      </c>
      <c r="F348" s="60">
        <v>11212524.4</v>
      </c>
      <c r="G348" s="60">
        <v>9631573.5399999991</v>
      </c>
    </row>
    <row r="349" spans="1:7" outlineLevel="2" x14ac:dyDescent="0.25">
      <c r="A349" s="62" t="s">
        <v>1281</v>
      </c>
      <c r="B349" s="61" t="s">
        <v>491</v>
      </c>
      <c r="C349" s="61" t="s">
        <v>495</v>
      </c>
      <c r="D349" s="61" t="s">
        <v>458</v>
      </c>
      <c r="E349" s="60">
        <v>11212524.4</v>
      </c>
      <c r="F349" s="60">
        <v>11212524.4</v>
      </c>
      <c r="G349" s="60">
        <v>9631573.5399999991</v>
      </c>
    </row>
    <row r="350" spans="1:7" ht="38.25" outlineLevel="1" x14ac:dyDescent="0.25">
      <c r="A350" s="62" t="s">
        <v>1526</v>
      </c>
      <c r="B350" s="61" t="s">
        <v>491</v>
      </c>
      <c r="C350" s="61" t="s">
        <v>493</v>
      </c>
      <c r="D350" s="61" t="s">
        <v>442</v>
      </c>
      <c r="E350" s="60">
        <f>E351</f>
        <v>11578157</v>
      </c>
      <c r="F350" s="60">
        <v>11578157</v>
      </c>
      <c r="G350" s="60">
        <v>11517523.439999999</v>
      </c>
    </row>
    <row r="351" spans="1:7" outlineLevel="2" x14ac:dyDescent="0.25">
      <c r="A351" s="62" t="s">
        <v>1281</v>
      </c>
      <c r="B351" s="61" t="s">
        <v>491</v>
      </c>
      <c r="C351" s="61" t="s">
        <v>493</v>
      </c>
      <c r="D351" s="61" t="s">
        <v>458</v>
      </c>
      <c r="E351" s="60">
        <v>11578157</v>
      </c>
      <c r="F351" s="60">
        <v>11578157</v>
      </c>
      <c r="G351" s="60">
        <v>11517523.439999999</v>
      </c>
    </row>
    <row r="352" spans="1:7" ht="63.75" outlineLevel="1" x14ac:dyDescent="0.25">
      <c r="A352" s="62" t="s">
        <v>1282</v>
      </c>
      <c r="B352" s="61" t="s">
        <v>491</v>
      </c>
      <c r="C352" s="61" t="s">
        <v>490</v>
      </c>
      <c r="D352" s="61" t="s">
        <v>442</v>
      </c>
      <c r="E352" s="60">
        <f>E353</f>
        <v>710856.6</v>
      </c>
      <c r="F352" s="60">
        <v>710856.6</v>
      </c>
      <c r="G352" s="60">
        <v>635000</v>
      </c>
    </row>
    <row r="353" spans="1:7" outlineLevel="2" x14ac:dyDescent="0.25">
      <c r="A353" s="62" t="s">
        <v>1281</v>
      </c>
      <c r="B353" s="61" t="s">
        <v>491</v>
      </c>
      <c r="C353" s="61" t="s">
        <v>490</v>
      </c>
      <c r="D353" s="61" t="s">
        <v>458</v>
      </c>
      <c r="E353" s="60">
        <v>710856.6</v>
      </c>
      <c r="F353" s="60">
        <v>710856.6</v>
      </c>
      <c r="G353" s="60">
        <v>635000</v>
      </c>
    </row>
    <row r="354" spans="1:7" ht="43.5" customHeight="1" x14ac:dyDescent="0.25">
      <c r="A354" s="65" t="s">
        <v>1525</v>
      </c>
      <c r="B354" s="64" t="s">
        <v>485</v>
      </c>
      <c r="C354" s="64" t="s">
        <v>450</v>
      </c>
      <c r="D354" s="64" t="s">
        <v>442</v>
      </c>
      <c r="E354" s="63">
        <f>E355+E357+E359+E361</f>
        <v>6700000</v>
      </c>
      <c r="F354" s="63">
        <v>6700000</v>
      </c>
      <c r="G354" s="63">
        <v>6699976</v>
      </c>
    </row>
    <row r="355" spans="1:7" ht="63.75" outlineLevel="1" x14ac:dyDescent="0.25">
      <c r="A355" s="62" t="s">
        <v>1524</v>
      </c>
      <c r="B355" s="61" t="s">
        <v>485</v>
      </c>
      <c r="C355" s="61" t="s">
        <v>1095</v>
      </c>
      <c r="D355" s="61" t="s">
        <v>442</v>
      </c>
      <c r="E355" s="60">
        <f>E356</f>
        <v>0</v>
      </c>
      <c r="F355" s="60">
        <v>0</v>
      </c>
      <c r="G355" s="60">
        <v>0</v>
      </c>
    </row>
    <row r="356" spans="1:7" outlineLevel="2" x14ac:dyDescent="0.25">
      <c r="A356" s="62" t="s">
        <v>1281</v>
      </c>
      <c r="B356" s="61" t="s">
        <v>485</v>
      </c>
      <c r="C356" s="61" t="s">
        <v>1095</v>
      </c>
      <c r="D356" s="61" t="s">
        <v>458</v>
      </c>
      <c r="E356" s="60">
        <v>0</v>
      </c>
      <c r="F356" s="60">
        <v>0</v>
      </c>
      <c r="G356" s="60">
        <v>0</v>
      </c>
    </row>
    <row r="357" spans="1:7" ht="63.75" outlineLevel="1" x14ac:dyDescent="0.25">
      <c r="A357" s="62" t="s">
        <v>1523</v>
      </c>
      <c r="B357" s="61" t="s">
        <v>485</v>
      </c>
      <c r="C357" s="61" t="s">
        <v>1093</v>
      </c>
      <c r="D357" s="61" t="s">
        <v>442</v>
      </c>
      <c r="E357" s="60">
        <f>E358</f>
        <v>0</v>
      </c>
      <c r="F357" s="60">
        <v>0</v>
      </c>
      <c r="G357" s="60">
        <v>0</v>
      </c>
    </row>
    <row r="358" spans="1:7" outlineLevel="2" x14ac:dyDescent="0.25">
      <c r="A358" s="62" t="s">
        <v>1281</v>
      </c>
      <c r="B358" s="61" t="s">
        <v>485</v>
      </c>
      <c r="C358" s="61" t="s">
        <v>1093</v>
      </c>
      <c r="D358" s="61" t="s">
        <v>458</v>
      </c>
      <c r="E358" s="60">
        <v>0</v>
      </c>
      <c r="F358" s="60">
        <v>0</v>
      </c>
      <c r="G358" s="60">
        <v>0</v>
      </c>
    </row>
    <row r="359" spans="1:7" ht="25.5" outlineLevel="1" x14ac:dyDescent="0.25">
      <c r="A359" s="62" t="s">
        <v>1522</v>
      </c>
      <c r="B359" s="61" t="s">
        <v>485</v>
      </c>
      <c r="C359" s="61" t="s">
        <v>487</v>
      </c>
      <c r="D359" s="61" t="s">
        <v>442</v>
      </c>
      <c r="E359" s="60">
        <f>E360</f>
        <v>3000000</v>
      </c>
      <c r="F359" s="60">
        <v>3000000</v>
      </c>
      <c r="G359" s="60">
        <v>2999976</v>
      </c>
    </row>
    <row r="360" spans="1:7" outlineLevel="2" x14ac:dyDescent="0.25">
      <c r="A360" s="62" t="s">
        <v>1281</v>
      </c>
      <c r="B360" s="61" t="s">
        <v>485</v>
      </c>
      <c r="C360" s="61" t="s">
        <v>487</v>
      </c>
      <c r="D360" s="61" t="s">
        <v>458</v>
      </c>
      <c r="E360" s="60">
        <v>3000000</v>
      </c>
      <c r="F360" s="60">
        <v>3000000</v>
      </c>
      <c r="G360" s="60">
        <v>2999976</v>
      </c>
    </row>
    <row r="361" spans="1:7" ht="76.5" outlineLevel="1" x14ac:dyDescent="0.25">
      <c r="A361" s="62" t="s">
        <v>1521</v>
      </c>
      <c r="B361" s="61" t="s">
        <v>485</v>
      </c>
      <c r="C361" s="61" t="s">
        <v>484</v>
      </c>
      <c r="D361" s="61" t="s">
        <v>442</v>
      </c>
      <c r="E361" s="60">
        <f>E362</f>
        <v>3700000</v>
      </c>
      <c r="F361" s="60">
        <v>3700000</v>
      </c>
      <c r="G361" s="60">
        <v>3700000</v>
      </c>
    </row>
    <row r="362" spans="1:7" outlineLevel="2" x14ac:dyDescent="0.25">
      <c r="A362" s="62" t="s">
        <v>1281</v>
      </c>
      <c r="B362" s="61" t="s">
        <v>485</v>
      </c>
      <c r="C362" s="61" t="s">
        <v>484</v>
      </c>
      <c r="D362" s="61" t="s">
        <v>458</v>
      </c>
      <c r="E362" s="60">
        <v>3700000</v>
      </c>
      <c r="F362" s="60">
        <v>3700000</v>
      </c>
      <c r="G362" s="60">
        <v>3700000</v>
      </c>
    </row>
    <row r="363" spans="1:7" x14ac:dyDescent="0.25">
      <c r="A363" s="65" t="s">
        <v>1520</v>
      </c>
      <c r="B363" s="64" t="s">
        <v>465</v>
      </c>
      <c r="C363" s="64" t="s">
        <v>450</v>
      </c>
      <c r="D363" s="64" t="s">
        <v>442</v>
      </c>
      <c r="E363" s="63">
        <f>E364+E366+E368+E370+E372+E374+E376+E378+E380+E382+E384+E386+E388+E390+E392+E394+E396+E398+E400+E402+E404+E406+E408+E410+E412+E414+E416+E418+E420+E422+E424+E427+E429+E431+E435+E437+E439+E441+E443+E445+E447+E449+E451+E453+E455+E457+E459+E461+E463+E466</f>
        <v>189320711.47999999</v>
      </c>
      <c r="F363" s="63">
        <v>189320711.47999999</v>
      </c>
      <c r="G363" s="63">
        <v>175252882.40000001</v>
      </c>
    </row>
    <row r="364" spans="1:7" ht="76.5" outlineLevel="1" x14ac:dyDescent="0.25">
      <c r="A364" s="62" t="s">
        <v>1519</v>
      </c>
      <c r="B364" s="61" t="s">
        <v>465</v>
      </c>
      <c r="C364" s="61" t="s">
        <v>1091</v>
      </c>
      <c r="D364" s="61" t="s">
        <v>442</v>
      </c>
      <c r="E364" s="60">
        <f>E365</f>
        <v>823753.5</v>
      </c>
      <c r="F364" s="60">
        <v>823753.5</v>
      </c>
      <c r="G364" s="60">
        <v>823753.5</v>
      </c>
    </row>
    <row r="365" spans="1:7" ht="38.25" outlineLevel="2" x14ac:dyDescent="0.25">
      <c r="A365" s="62" t="s">
        <v>1292</v>
      </c>
      <c r="B365" s="61" t="s">
        <v>465</v>
      </c>
      <c r="C365" s="61" t="s">
        <v>1091</v>
      </c>
      <c r="D365" s="61" t="s">
        <v>657</v>
      </c>
      <c r="E365" s="60">
        <v>823753.5</v>
      </c>
      <c r="F365" s="60">
        <v>823753.5</v>
      </c>
      <c r="G365" s="60">
        <v>823753.5</v>
      </c>
    </row>
    <row r="366" spans="1:7" ht="51" outlineLevel="1" x14ac:dyDescent="0.25">
      <c r="A366" s="62" t="s">
        <v>1470</v>
      </c>
      <c r="B366" s="61" t="s">
        <v>465</v>
      </c>
      <c r="C366" s="61" t="s">
        <v>1009</v>
      </c>
      <c r="D366" s="61" t="s">
        <v>442</v>
      </c>
      <c r="E366" s="60">
        <f>E367</f>
        <v>0</v>
      </c>
      <c r="F366" s="60">
        <v>0</v>
      </c>
      <c r="G366" s="60">
        <v>0</v>
      </c>
    </row>
    <row r="367" spans="1:7" ht="38.25" outlineLevel="2" x14ac:dyDescent="0.25">
      <c r="A367" s="62" t="s">
        <v>1292</v>
      </c>
      <c r="B367" s="61" t="s">
        <v>465</v>
      </c>
      <c r="C367" s="61" t="s">
        <v>1009</v>
      </c>
      <c r="D367" s="61" t="s">
        <v>657</v>
      </c>
      <c r="E367" s="60">
        <v>0</v>
      </c>
      <c r="F367" s="60">
        <v>0</v>
      </c>
      <c r="G367" s="60">
        <v>0</v>
      </c>
    </row>
    <row r="368" spans="1:7" ht="102" outlineLevel="1" x14ac:dyDescent="0.25">
      <c r="A368" s="62" t="s">
        <v>1518</v>
      </c>
      <c r="B368" s="61" t="s">
        <v>465</v>
      </c>
      <c r="C368" s="61" t="s">
        <v>1089</v>
      </c>
      <c r="D368" s="61" t="s">
        <v>442</v>
      </c>
      <c r="E368" s="60">
        <f>E369</f>
        <v>255583.16</v>
      </c>
      <c r="F368" s="60">
        <v>255583.16</v>
      </c>
      <c r="G368" s="60">
        <v>255583.16</v>
      </c>
    </row>
    <row r="369" spans="1:7" ht="38.25" outlineLevel="2" x14ac:dyDescent="0.25">
      <c r="A369" s="62" t="s">
        <v>1292</v>
      </c>
      <c r="B369" s="61" t="s">
        <v>465</v>
      </c>
      <c r="C369" s="61" t="s">
        <v>1089</v>
      </c>
      <c r="D369" s="61" t="s">
        <v>657</v>
      </c>
      <c r="E369" s="60">
        <v>255583.16</v>
      </c>
      <c r="F369" s="60">
        <v>255583.16</v>
      </c>
      <c r="G369" s="60">
        <v>255583.16</v>
      </c>
    </row>
    <row r="370" spans="1:7" ht="102" outlineLevel="1" x14ac:dyDescent="0.25">
      <c r="A370" s="62" t="s">
        <v>1517</v>
      </c>
      <c r="B370" s="61" t="s">
        <v>465</v>
      </c>
      <c r="C370" s="61" t="s">
        <v>1087</v>
      </c>
      <c r="D370" s="61" t="s">
        <v>442</v>
      </c>
      <c r="E370" s="60">
        <f>E371</f>
        <v>2236161.65</v>
      </c>
      <c r="F370" s="60">
        <v>2236161.65</v>
      </c>
      <c r="G370" s="60">
        <v>2236161.65</v>
      </c>
    </row>
    <row r="371" spans="1:7" ht="38.25" outlineLevel="2" x14ac:dyDescent="0.25">
      <c r="A371" s="62" t="s">
        <v>1292</v>
      </c>
      <c r="B371" s="61" t="s">
        <v>465</v>
      </c>
      <c r="C371" s="61" t="s">
        <v>1087</v>
      </c>
      <c r="D371" s="61" t="s">
        <v>657</v>
      </c>
      <c r="E371" s="60">
        <v>2236161.65</v>
      </c>
      <c r="F371" s="60">
        <v>2236161.65</v>
      </c>
      <c r="G371" s="60">
        <v>2236161.65</v>
      </c>
    </row>
    <row r="372" spans="1:7" ht="76.5" outlineLevel="1" x14ac:dyDescent="0.25">
      <c r="A372" s="62" t="s">
        <v>1516</v>
      </c>
      <c r="B372" s="61" t="s">
        <v>465</v>
      </c>
      <c r="C372" s="61" t="s">
        <v>1085</v>
      </c>
      <c r="D372" s="61" t="s">
        <v>442</v>
      </c>
      <c r="E372" s="60">
        <f>E373</f>
        <v>650000</v>
      </c>
      <c r="F372" s="60">
        <v>650000</v>
      </c>
      <c r="G372" s="60">
        <v>650000</v>
      </c>
    </row>
    <row r="373" spans="1:7" ht="38.25" outlineLevel="2" x14ac:dyDescent="0.25">
      <c r="A373" s="62" t="s">
        <v>1292</v>
      </c>
      <c r="B373" s="61" t="s">
        <v>465</v>
      </c>
      <c r="C373" s="61" t="s">
        <v>1085</v>
      </c>
      <c r="D373" s="61" t="s">
        <v>657</v>
      </c>
      <c r="E373" s="60">
        <v>650000</v>
      </c>
      <c r="F373" s="60">
        <v>650000</v>
      </c>
      <c r="G373" s="60">
        <v>650000</v>
      </c>
    </row>
    <row r="374" spans="1:7" ht="51" outlineLevel="1" x14ac:dyDescent="0.25">
      <c r="A374" s="62" t="s">
        <v>1466</v>
      </c>
      <c r="B374" s="61" t="s">
        <v>465</v>
      </c>
      <c r="C374" s="61" t="s">
        <v>1001</v>
      </c>
      <c r="D374" s="61" t="s">
        <v>442</v>
      </c>
      <c r="E374" s="60">
        <f>E375</f>
        <v>0</v>
      </c>
      <c r="F374" s="60">
        <v>0</v>
      </c>
      <c r="G374" s="60">
        <v>0</v>
      </c>
    </row>
    <row r="375" spans="1:7" ht="38.25" outlineLevel="2" x14ac:dyDescent="0.25">
      <c r="A375" s="62" t="s">
        <v>1292</v>
      </c>
      <c r="B375" s="61" t="s">
        <v>465</v>
      </c>
      <c r="C375" s="61" t="s">
        <v>1001</v>
      </c>
      <c r="D375" s="61" t="s">
        <v>657</v>
      </c>
      <c r="E375" s="60">
        <v>0</v>
      </c>
      <c r="F375" s="60">
        <v>0</v>
      </c>
      <c r="G375" s="60">
        <v>0</v>
      </c>
    </row>
    <row r="376" spans="1:7" ht="89.25" outlineLevel="1" x14ac:dyDescent="0.25">
      <c r="A376" s="62" t="s">
        <v>1515</v>
      </c>
      <c r="B376" s="61" t="s">
        <v>465</v>
      </c>
      <c r="C376" s="61" t="s">
        <v>1083</v>
      </c>
      <c r="D376" s="61" t="s">
        <v>442</v>
      </c>
      <c r="E376" s="60">
        <f>E377</f>
        <v>3622999.2</v>
      </c>
      <c r="F376" s="60">
        <v>3622999.2</v>
      </c>
      <c r="G376" s="60">
        <v>3622999.2</v>
      </c>
    </row>
    <row r="377" spans="1:7" ht="38.25" outlineLevel="2" x14ac:dyDescent="0.25">
      <c r="A377" s="62" t="s">
        <v>1292</v>
      </c>
      <c r="B377" s="61" t="s">
        <v>465</v>
      </c>
      <c r="C377" s="61" t="s">
        <v>1083</v>
      </c>
      <c r="D377" s="61" t="s">
        <v>657</v>
      </c>
      <c r="E377" s="60">
        <v>3622999.2</v>
      </c>
      <c r="F377" s="60">
        <v>3622999.2</v>
      </c>
      <c r="G377" s="60">
        <v>3622999.2</v>
      </c>
    </row>
    <row r="378" spans="1:7" ht="102" outlineLevel="1" x14ac:dyDescent="0.25">
      <c r="A378" s="62" t="s">
        <v>1514</v>
      </c>
      <c r="B378" s="61" t="s">
        <v>465</v>
      </c>
      <c r="C378" s="61" t="s">
        <v>1081</v>
      </c>
      <c r="D378" s="61" t="s">
        <v>442</v>
      </c>
      <c r="E378" s="60">
        <f>E379</f>
        <v>3127000.8</v>
      </c>
      <c r="F378" s="60">
        <v>3127000.8</v>
      </c>
      <c r="G378" s="60">
        <v>3127000.8</v>
      </c>
    </row>
    <row r="379" spans="1:7" ht="38.25" outlineLevel="2" x14ac:dyDescent="0.25">
      <c r="A379" s="62" t="s">
        <v>1292</v>
      </c>
      <c r="B379" s="61" t="s">
        <v>465</v>
      </c>
      <c r="C379" s="61" t="s">
        <v>1081</v>
      </c>
      <c r="D379" s="61" t="s">
        <v>657</v>
      </c>
      <c r="E379" s="60">
        <v>3127000.8</v>
      </c>
      <c r="F379" s="60">
        <v>3127000.8</v>
      </c>
      <c r="G379" s="60">
        <v>3127000.8</v>
      </c>
    </row>
    <row r="380" spans="1:7" ht="102" outlineLevel="1" x14ac:dyDescent="0.25">
      <c r="A380" s="62" t="s">
        <v>1513</v>
      </c>
      <c r="B380" s="61" t="s">
        <v>465</v>
      </c>
      <c r="C380" s="61" t="s">
        <v>1079</v>
      </c>
      <c r="D380" s="61" t="s">
        <v>442</v>
      </c>
      <c r="E380" s="60">
        <f>E381</f>
        <v>3031772.51</v>
      </c>
      <c r="F380" s="60">
        <v>3031772.51</v>
      </c>
      <c r="G380" s="60">
        <v>3031772.51</v>
      </c>
    </row>
    <row r="381" spans="1:7" ht="38.25" outlineLevel="2" x14ac:dyDescent="0.25">
      <c r="A381" s="62" t="s">
        <v>1292</v>
      </c>
      <c r="B381" s="61" t="s">
        <v>465</v>
      </c>
      <c r="C381" s="61" t="s">
        <v>1079</v>
      </c>
      <c r="D381" s="61" t="s">
        <v>657</v>
      </c>
      <c r="E381" s="60">
        <v>3031772.51</v>
      </c>
      <c r="F381" s="60">
        <v>3031772.51</v>
      </c>
      <c r="G381" s="60">
        <v>3031772.51</v>
      </c>
    </row>
    <row r="382" spans="1:7" ht="63.75" outlineLevel="1" x14ac:dyDescent="0.25">
      <c r="A382" s="62" t="s">
        <v>1512</v>
      </c>
      <c r="B382" s="61" t="s">
        <v>465</v>
      </c>
      <c r="C382" s="61" t="s">
        <v>1077</v>
      </c>
      <c r="D382" s="61" t="s">
        <v>442</v>
      </c>
      <c r="E382" s="60">
        <f>E383</f>
        <v>6044929.04</v>
      </c>
      <c r="F382" s="60">
        <v>6044929.04</v>
      </c>
      <c r="G382" s="60">
        <v>6044929.04</v>
      </c>
    </row>
    <row r="383" spans="1:7" ht="38.25" outlineLevel="2" x14ac:dyDescent="0.25">
      <c r="A383" s="62" t="s">
        <v>1292</v>
      </c>
      <c r="B383" s="61" t="s">
        <v>465</v>
      </c>
      <c r="C383" s="61" t="s">
        <v>1077</v>
      </c>
      <c r="D383" s="61" t="s">
        <v>657</v>
      </c>
      <c r="E383" s="60">
        <v>6044929.04</v>
      </c>
      <c r="F383" s="60">
        <v>6044929.04</v>
      </c>
      <c r="G383" s="60">
        <v>6044929.04</v>
      </c>
    </row>
    <row r="384" spans="1:7" ht="51" outlineLevel="1" x14ac:dyDescent="0.25">
      <c r="A384" s="62" t="s">
        <v>1462</v>
      </c>
      <c r="B384" s="61" t="s">
        <v>465</v>
      </c>
      <c r="C384" s="61" t="s">
        <v>993</v>
      </c>
      <c r="D384" s="61" t="s">
        <v>442</v>
      </c>
      <c r="E384" s="60">
        <f>E385</f>
        <v>0</v>
      </c>
      <c r="F384" s="60">
        <v>0</v>
      </c>
      <c r="G384" s="60">
        <v>0</v>
      </c>
    </row>
    <row r="385" spans="1:7" ht="38.25" outlineLevel="2" x14ac:dyDescent="0.25">
      <c r="A385" s="62" t="s">
        <v>1292</v>
      </c>
      <c r="B385" s="61" t="s">
        <v>465</v>
      </c>
      <c r="C385" s="61" t="s">
        <v>993</v>
      </c>
      <c r="D385" s="61" t="s">
        <v>657</v>
      </c>
      <c r="E385" s="60">
        <v>0</v>
      </c>
      <c r="F385" s="60">
        <v>0</v>
      </c>
      <c r="G385" s="60">
        <v>0</v>
      </c>
    </row>
    <row r="386" spans="1:7" ht="89.25" outlineLevel="1" x14ac:dyDescent="0.25">
      <c r="A386" s="62" t="s">
        <v>1511</v>
      </c>
      <c r="B386" s="61" t="s">
        <v>465</v>
      </c>
      <c r="C386" s="61" t="s">
        <v>1075</v>
      </c>
      <c r="D386" s="61" t="s">
        <v>442</v>
      </c>
      <c r="E386" s="60">
        <f>E387</f>
        <v>2415332.7999999998</v>
      </c>
      <c r="F386" s="60">
        <v>2415332.7999999998</v>
      </c>
      <c r="G386" s="60">
        <v>2415332.7999999998</v>
      </c>
    </row>
    <row r="387" spans="1:7" ht="38.25" outlineLevel="2" x14ac:dyDescent="0.25">
      <c r="A387" s="62" t="s">
        <v>1292</v>
      </c>
      <c r="B387" s="61" t="s">
        <v>465</v>
      </c>
      <c r="C387" s="61" t="s">
        <v>1075</v>
      </c>
      <c r="D387" s="61" t="s">
        <v>657</v>
      </c>
      <c r="E387" s="60">
        <v>2415332.7999999998</v>
      </c>
      <c r="F387" s="60">
        <v>2415332.7999999998</v>
      </c>
      <c r="G387" s="60">
        <v>2415332.7999999998</v>
      </c>
    </row>
    <row r="388" spans="1:7" ht="102" outlineLevel="1" x14ac:dyDescent="0.25">
      <c r="A388" s="62" t="s">
        <v>1510</v>
      </c>
      <c r="B388" s="61" t="s">
        <v>465</v>
      </c>
      <c r="C388" s="61" t="s">
        <v>1073</v>
      </c>
      <c r="D388" s="61" t="s">
        <v>442</v>
      </c>
      <c r="E388" s="60">
        <f>E389</f>
        <v>1829084.04</v>
      </c>
      <c r="F388" s="60">
        <v>1829084.04</v>
      </c>
      <c r="G388" s="60">
        <v>1829084.04</v>
      </c>
    </row>
    <row r="389" spans="1:7" ht="38.25" outlineLevel="2" x14ac:dyDescent="0.25">
      <c r="A389" s="62" t="s">
        <v>1292</v>
      </c>
      <c r="B389" s="61" t="s">
        <v>465</v>
      </c>
      <c r="C389" s="61" t="s">
        <v>1073</v>
      </c>
      <c r="D389" s="61" t="s">
        <v>657</v>
      </c>
      <c r="E389" s="60">
        <v>1829084.04</v>
      </c>
      <c r="F389" s="60">
        <v>1829084.04</v>
      </c>
      <c r="G389" s="60">
        <v>1829084.04</v>
      </c>
    </row>
    <row r="390" spans="1:7" ht="102" outlineLevel="1" x14ac:dyDescent="0.25">
      <c r="A390" s="62" t="s">
        <v>1509</v>
      </c>
      <c r="B390" s="61" t="s">
        <v>465</v>
      </c>
      <c r="C390" s="61" t="s">
        <v>1071</v>
      </c>
      <c r="D390" s="61" t="s">
        <v>442</v>
      </c>
      <c r="E390" s="60">
        <f>E391</f>
        <v>2943550.84</v>
      </c>
      <c r="F390" s="60">
        <v>2943550.84</v>
      </c>
      <c r="G390" s="60">
        <v>2943550.84</v>
      </c>
    </row>
    <row r="391" spans="1:7" ht="38.25" outlineLevel="2" x14ac:dyDescent="0.25">
      <c r="A391" s="62" t="s">
        <v>1292</v>
      </c>
      <c r="B391" s="61" t="s">
        <v>465</v>
      </c>
      <c r="C391" s="61" t="s">
        <v>1071</v>
      </c>
      <c r="D391" s="61" t="s">
        <v>657</v>
      </c>
      <c r="E391" s="60">
        <v>2943550.84</v>
      </c>
      <c r="F391" s="60">
        <v>2943550.84</v>
      </c>
      <c r="G391" s="60">
        <v>2943550.84</v>
      </c>
    </row>
    <row r="392" spans="1:7" ht="63.75" outlineLevel="1" x14ac:dyDescent="0.25">
      <c r="A392" s="62" t="s">
        <v>1508</v>
      </c>
      <c r="B392" s="61" t="s">
        <v>465</v>
      </c>
      <c r="C392" s="61" t="s">
        <v>1069</v>
      </c>
      <c r="D392" s="61" t="s">
        <v>442</v>
      </c>
      <c r="E392" s="60">
        <f>E393</f>
        <v>4463286.03</v>
      </c>
      <c r="F392" s="60">
        <v>4463286.03</v>
      </c>
      <c r="G392" s="60">
        <v>4463286.03</v>
      </c>
    </row>
    <row r="393" spans="1:7" ht="38.25" outlineLevel="2" x14ac:dyDescent="0.25">
      <c r="A393" s="62" t="s">
        <v>1292</v>
      </c>
      <c r="B393" s="61" t="s">
        <v>465</v>
      </c>
      <c r="C393" s="61" t="s">
        <v>1069</v>
      </c>
      <c r="D393" s="61" t="s">
        <v>657</v>
      </c>
      <c r="E393" s="60">
        <v>4463286.03</v>
      </c>
      <c r="F393" s="60">
        <v>4463286.03</v>
      </c>
      <c r="G393" s="60">
        <v>4463286.03</v>
      </c>
    </row>
    <row r="394" spans="1:7" ht="76.5" outlineLevel="1" x14ac:dyDescent="0.25">
      <c r="A394" s="62" t="s">
        <v>1507</v>
      </c>
      <c r="B394" s="61" t="s">
        <v>465</v>
      </c>
      <c r="C394" s="61" t="s">
        <v>1067</v>
      </c>
      <c r="D394" s="61" t="s">
        <v>442</v>
      </c>
      <c r="E394" s="60">
        <f>E395</f>
        <v>9818088.2400000002</v>
      </c>
      <c r="F394" s="60">
        <v>9818088.2400000002</v>
      </c>
      <c r="G394" s="60">
        <v>9818088.2400000002</v>
      </c>
    </row>
    <row r="395" spans="1:7" outlineLevel="2" x14ac:dyDescent="0.25">
      <c r="A395" s="62" t="s">
        <v>1281</v>
      </c>
      <c r="B395" s="61" t="s">
        <v>465</v>
      </c>
      <c r="C395" s="61" t="s">
        <v>1067</v>
      </c>
      <c r="D395" s="61" t="s">
        <v>458</v>
      </c>
      <c r="E395" s="60">
        <v>9818088.2400000002</v>
      </c>
      <c r="F395" s="60">
        <v>9818088.2400000002</v>
      </c>
      <c r="G395" s="60">
        <v>9818088.2400000002</v>
      </c>
    </row>
    <row r="396" spans="1:7" ht="76.5" outlineLevel="1" x14ac:dyDescent="0.25">
      <c r="A396" s="62" t="s">
        <v>1506</v>
      </c>
      <c r="B396" s="61" t="s">
        <v>465</v>
      </c>
      <c r="C396" s="61" t="s">
        <v>1065</v>
      </c>
      <c r="D396" s="61" t="s">
        <v>442</v>
      </c>
      <c r="E396" s="60">
        <f>E397</f>
        <v>6545392.1600000001</v>
      </c>
      <c r="F396" s="60">
        <v>6545392.1600000001</v>
      </c>
      <c r="G396" s="60">
        <v>6545392.1600000001</v>
      </c>
    </row>
    <row r="397" spans="1:7" outlineLevel="2" x14ac:dyDescent="0.25">
      <c r="A397" s="62" t="s">
        <v>1281</v>
      </c>
      <c r="B397" s="61" t="s">
        <v>465</v>
      </c>
      <c r="C397" s="61" t="s">
        <v>1065</v>
      </c>
      <c r="D397" s="61" t="s">
        <v>458</v>
      </c>
      <c r="E397" s="60">
        <v>6545392.1600000001</v>
      </c>
      <c r="F397" s="60">
        <v>6545392.1600000001</v>
      </c>
      <c r="G397" s="60">
        <v>6545392.1600000001</v>
      </c>
    </row>
    <row r="398" spans="1:7" ht="25.5" outlineLevel="1" x14ac:dyDescent="0.25">
      <c r="A398" s="62" t="s">
        <v>1505</v>
      </c>
      <c r="B398" s="61" t="s">
        <v>465</v>
      </c>
      <c r="C398" s="61" t="s">
        <v>1063</v>
      </c>
      <c r="D398" s="61" t="s">
        <v>442</v>
      </c>
      <c r="E398" s="60">
        <f>E399</f>
        <v>5059942</v>
      </c>
      <c r="F398" s="60">
        <v>5059942</v>
      </c>
      <c r="G398" s="60">
        <v>5057046.24</v>
      </c>
    </row>
    <row r="399" spans="1:7" outlineLevel="2" x14ac:dyDescent="0.25">
      <c r="A399" s="62" t="s">
        <v>1281</v>
      </c>
      <c r="B399" s="61" t="s">
        <v>465</v>
      </c>
      <c r="C399" s="61" t="s">
        <v>1063</v>
      </c>
      <c r="D399" s="61" t="s">
        <v>458</v>
      </c>
      <c r="E399" s="60">
        <v>5059942</v>
      </c>
      <c r="F399" s="60">
        <v>5059942</v>
      </c>
      <c r="G399" s="60">
        <v>5057046.24</v>
      </c>
    </row>
    <row r="400" spans="1:7" ht="25.5" outlineLevel="1" x14ac:dyDescent="0.25">
      <c r="A400" s="62" t="s">
        <v>1504</v>
      </c>
      <c r="B400" s="61" t="s">
        <v>465</v>
      </c>
      <c r="C400" s="61" t="s">
        <v>1061</v>
      </c>
      <c r="D400" s="61" t="s">
        <v>442</v>
      </c>
      <c r="E400" s="60">
        <f>E401</f>
        <v>3150330.33</v>
      </c>
      <c r="F400" s="60">
        <v>3150330.33</v>
      </c>
      <c r="G400" s="60">
        <v>3113875.04</v>
      </c>
    </row>
    <row r="401" spans="1:7" outlineLevel="2" x14ac:dyDescent="0.25">
      <c r="A401" s="62" t="s">
        <v>1281</v>
      </c>
      <c r="B401" s="61" t="s">
        <v>465</v>
      </c>
      <c r="C401" s="61" t="s">
        <v>1061</v>
      </c>
      <c r="D401" s="61" t="s">
        <v>458</v>
      </c>
      <c r="E401" s="60">
        <v>3150330.33</v>
      </c>
      <c r="F401" s="60">
        <v>3150330.33</v>
      </c>
      <c r="G401" s="60">
        <v>3113875.04</v>
      </c>
    </row>
    <row r="402" spans="1:7" ht="38.25" outlineLevel="1" x14ac:dyDescent="0.25">
      <c r="A402" s="62" t="s">
        <v>1503</v>
      </c>
      <c r="B402" s="61" t="s">
        <v>465</v>
      </c>
      <c r="C402" s="61" t="s">
        <v>1059</v>
      </c>
      <c r="D402" s="61" t="s">
        <v>442</v>
      </c>
      <c r="E402" s="60">
        <f>E403</f>
        <v>303075</v>
      </c>
      <c r="F402" s="60">
        <v>303075</v>
      </c>
      <c r="G402" s="60">
        <v>193666.66</v>
      </c>
    </row>
    <row r="403" spans="1:7" outlineLevel="2" x14ac:dyDescent="0.25">
      <c r="A403" s="62" t="s">
        <v>1281</v>
      </c>
      <c r="B403" s="61" t="s">
        <v>465</v>
      </c>
      <c r="C403" s="61" t="s">
        <v>1059</v>
      </c>
      <c r="D403" s="61" t="s">
        <v>458</v>
      </c>
      <c r="E403" s="60">
        <v>303075</v>
      </c>
      <c r="F403" s="60">
        <v>303075</v>
      </c>
      <c r="G403" s="60">
        <v>193666.66</v>
      </c>
    </row>
    <row r="404" spans="1:7" ht="76.5" outlineLevel="1" x14ac:dyDescent="0.25">
      <c r="A404" s="62" t="s">
        <v>1502</v>
      </c>
      <c r="B404" s="61" t="s">
        <v>465</v>
      </c>
      <c r="C404" s="61" t="s">
        <v>1057</v>
      </c>
      <c r="D404" s="61" t="s">
        <v>442</v>
      </c>
      <c r="E404" s="60">
        <f>E405</f>
        <v>117182.8</v>
      </c>
      <c r="F404" s="60">
        <v>117182.8</v>
      </c>
      <c r="G404" s="60">
        <v>82027.960000000006</v>
      </c>
    </row>
    <row r="405" spans="1:7" outlineLevel="2" x14ac:dyDescent="0.25">
      <c r="A405" s="62" t="s">
        <v>1281</v>
      </c>
      <c r="B405" s="61" t="s">
        <v>465</v>
      </c>
      <c r="C405" s="61" t="s">
        <v>1057</v>
      </c>
      <c r="D405" s="61" t="s">
        <v>458</v>
      </c>
      <c r="E405" s="60">
        <v>117182.8</v>
      </c>
      <c r="F405" s="60">
        <v>117182.8</v>
      </c>
      <c r="G405" s="60">
        <v>82027.960000000006</v>
      </c>
    </row>
    <row r="406" spans="1:7" ht="25.5" outlineLevel="1" x14ac:dyDescent="0.25">
      <c r="A406" s="62" t="s">
        <v>1501</v>
      </c>
      <c r="B406" s="61" t="s">
        <v>465</v>
      </c>
      <c r="C406" s="61" t="s">
        <v>480</v>
      </c>
      <c r="D406" s="61" t="s">
        <v>442</v>
      </c>
      <c r="E406" s="60">
        <f>E407</f>
        <v>4704800</v>
      </c>
      <c r="F406" s="60">
        <v>4704800</v>
      </c>
      <c r="G406" s="60">
        <v>2704800</v>
      </c>
    </row>
    <row r="407" spans="1:7" ht="51" outlineLevel="2" x14ac:dyDescent="0.25">
      <c r="A407" s="62" t="s">
        <v>1327</v>
      </c>
      <c r="B407" s="61" t="s">
        <v>465</v>
      </c>
      <c r="C407" s="61" t="s">
        <v>480</v>
      </c>
      <c r="D407" s="61" t="s">
        <v>479</v>
      </c>
      <c r="E407" s="60">
        <v>4704800</v>
      </c>
      <c r="F407" s="60">
        <v>4704800</v>
      </c>
      <c r="G407" s="60">
        <v>2704800</v>
      </c>
    </row>
    <row r="408" spans="1:7" ht="25.5" outlineLevel="1" x14ac:dyDescent="0.25">
      <c r="A408" s="62" t="s">
        <v>1500</v>
      </c>
      <c r="B408" s="61" t="s">
        <v>465</v>
      </c>
      <c r="C408" s="61" t="s">
        <v>1055</v>
      </c>
      <c r="D408" s="61" t="s">
        <v>442</v>
      </c>
      <c r="E408" s="60">
        <f>E409</f>
        <v>472000</v>
      </c>
      <c r="F408" s="60">
        <v>472000</v>
      </c>
      <c r="G408" s="60">
        <v>472000</v>
      </c>
    </row>
    <row r="409" spans="1:7" outlineLevel="2" x14ac:dyDescent="0.25">
      <c r="A409" s="62" t="s">
        <v>1281</v>
      </c>
      <c r="B409" s="61" t="s">
        <v>465</v>
      </c>
      <c r="C409" s="61" t="s">
        <v>1055</v>
      </c>
      <c r="D409" s="61" t="s">
        <v>458</v>
      </c>
      <c r="E409" s="60">
        <v>472000</v>
      </c>
      <c r="F409" s="60">
        <v>472000</v>
      </c>
      <c r="G409" s="60">
        <v>472000</v>
      </c>
    </row>
    <row r="410" spans="1:7" ht="38.25" outlineLevel="1" x14ac:dyDescent="0.25">
      <c r="A410" s="62" t="s">
        <v>1499</v>
      </c>
      <c r="B410" s="61" t="s">
        <v>465</v>
      </c>
      <c r="C410" s="61" t="s">
        <v>1053</v>
      </c>
      <c r="D410" s="61" t="s">
        <v>442</v>
      </c>
      <c r="E410" s="60">
        <f>E411</f>
        <v>2930728.35</v>
      </c>
      <c r="F410" s="60">
        <v>2930728.35</v>
      </c>
      <c r="G410" s="60">
        <v>2506569.52</v>
      </c>
    </row>
    <row r="411" spans="1:7" outlineLevel="2" x14ac:dyDescent="0.25">
      <c r="A411" s="62" t="s">
        <v>1281</v>
      </c>
      <c r="B411" s="61" t="s">
        <v>465</v>
      </c>
      <c r="C411" s="61" t="s">
        <v>1053</v>
      </c>
      <c r="D411" s="61" t="s">
        <v>458</v>
      </c>
      <c r="E411" s="60">
        <v>2930728.35</v>
      </c>
      <c r="F411" s="60">
        <v>2930728.35</v>
      </c>
      <c r="G411" s="60">
        <v>2506569.52</v>
      </c>
    </row>
    <row r="412" spans="1:7" ht="38.25" outlineLevel="1" x14ac:dyDescent="0.25">
      <c r="A412" s="62" t="s">
        <v>1498</v>
      </c>
      <c r="B412" s="61" t="s">
        <v>465</v>
      </c>
      <c r="C412" s="61" t="s">
        <v>1051</v>
      </c>
      <c r="D412" s="61" t="s">
        <v>442</v>
      </c>
      <c r="E412" s="60">
        <f>E413</f>
        <v>121122</v>
      </c>
      <c r="F412" s="60">
        <v>121122</v>
      </c>
      <c r="G412" s="60">
        <v>121122</v>
      </c>
    </row>
    <row r="413" spans="1:7" outlineLevel="2" x14ac:dyDescent="0.25">
      <c r="A413" s="62" t="s">
        <v>1281</v>
      </c>
      <c r="B413" s="61" t="s">
        <v>465</v>
      </c>
      <c r="C413" s="61" t="s">
        <v>1051</v>
      </c>
      <c r="D413" s="61" t="s">
        <v>458</v>
      </c>
      <c r="E413" s="60">
        <v>121122</v>
      </c>
      <c r="F413" s="60">
        <v>121122</v>
      </c>
      <c r="G413" s="60">
        <v>121122</v>
      </c>
    </row>
    <row r="414" spans="1:7" ht="25.5" outlineLevel="1" x14ac:dyDescent="0.25">
      <c r="A414" s="62" t="s">
        <v>1497</v>
      </c>
      <c r="B414" s="61" t="s">
        <v>465</v>
      </c>
      <c r="C414" s="61" t="s">
        <v>1049</v>
      </c>
      <c r="D414" s="61" t="s">
        <v>442</v>
      </c>
      <c r="E414" s="60">
        <f>E415</f>
        <v>1466362.59</v>
      </c>
      <c r="F414" s="60">
        <v>1466362.59</v>
      </c>
      <c r="G414" s="60">
        <v>1453962.51</v>
      </c>
    </row>
    <row r="415" spans="1:7" outlineLevel="2" x14ac:dyDescent="0.25">
      <c r="A415" s="62" t="s">
        <v>1281</v>
      </c>
      <c r="B415" s="61" t="s">
        <v>465</v>
      </c>
      <c r="C415" s="61" t="s">
        <v>1049</v>
      </c>
      <c r="D415" s="61" t="s">
        <v>458</v>
      </c>
      <c r="E415" s="60">
        <v>1466362.59</v>
      </c>
      <c r="F415" s="60">
        <v>1466362.59</v>
      </c>
      <c r="G415" s="60">
        <v>1453962.51</v>
      </c>
    </row>
    <row r="416" spans="1:7" ht="25.5" outlineLevel="1" x14ac:dyDescent="0.25">
      <c r="A416" s="62" t="s">
        <v>1496</v>
      </c>
      <c r="B416" s="61" t="s">
        <v>465</v>
      </c>
      <c r="C416" s="61" t="s">
        <v>1047</v>
      </c>
      <c r="D416" s="61" t="s">
        <v>442</v>
      </c>
      <c r="E416" s="60">
        <f>E417</f>
        <v>199429</v>
      </c>
      <c r="F416" s="60">
        <v>199429</v>
      </c>
      <c r="G416" s="60">
        <v>153080</v>
      </c>
    </row>
    <row r="417" spans="1:7" outlineLevel="2" x14ac:dyDescent="0.25">
      <c r="A417" s="62" t="s">
        <v>1281</v>
      </c>
      <c r="B417" s="61" t="s">
        <v>465</v>
      </c>
      <c r="C417" s="61" t="s">
        <v>1047</v>
      </c>
      <c r="D417" s="61" t="s">
        <v>458</v>
      </c>
      <c r="E417" s="60">
        <v>199429</v>
      </c>
      <c r="F417" s="60">
        <v>199429</v>
      </c>
      <c r="G417" s="60">
        <v>153080</v>
      </c>
    </row>
    <row r="418" spans="1:7" ht="38.25" outlineLevel="1" x14ac:dyDescent="0.25">
      <c r="A418" s="62" t="s">
        <v>1495</v>
      </c>
      <c r="B418" s="61" t="s">
        <v>465</v>
      </c>
      <c r="C418" s="61" t="s">
        <v>1045</v>
      </c>
      <c r="D418" s="61" t="s">
        <v>442</v>
      </c>
      <c r="E418" s="60">
        <f>E419</f>
        <v>964333.2</v>
      </c>
      <c r="F418" s="60">
        <v>964333.2</v>
      </c>
      <c r="G418" s="60">
        <v>765030</v>
      </c>
    </row>
    <row r="419" spans="1:7" outlineLevel="2" x14ac:dyDescent="0.25">
      <c r="A419" s="62" t="s">
        <v>1281</v>
      </c>
      <c r="B419" s="61" t="s">
        <v>465</v>
      </c>
      <c r="C419" s="61" t="s">
        <v>1045</v>
      </c>
      <c r="D419" s="61" t="s">
        <v>458</v>
      </c>
      <c r="E419" s="60">
        <v>964333.2</v>
      </c>
      <c r="F419" s="60">
        <v>964333.2</v>
      </c>
      <c r="G419" s="60">
        <v>765030</v>
      </c>
    </row>
    <row r="420" spans="1:7" ht="25.5" outlineLevel="1" x14ac:dyDescent="0.25">
      <c r="A420" s="62" t="s">
        <v>1494</v>
      </c>
      <c r="B420" s="61" t="s">
        <v>465</v>
      </c>
      <c r="C420" s="61" t="s">
        <v>1043</v>
      </c>
      <c r="D420" s="61" t="s">
        <v>442</v>
      </c>
      <c r="E420" s="60">
        <f>E421</f>
        <v>0</v>
      </c>
      <c r="F420" s="60">
        <v>0</v>
      </c>
      <c r="G420" s="60">
        <v>0</v>
      </c>
    </row>
    <row r="421" spans="1:7" outlineLevel="2" x14ac:dyDescent="0.25">
      <c r="A421" s="62" t="s">
        <v>1281</v>
      </c>
      <c r="B421" s="61" t="s">
        <v>465</v>
      </c>
      <c r="C421" s="61" t="s">
        <v>1043</v>
      </c>
      <c r="D421" s="61" t="s">
        <v>458</v>
      </c>
      <c r="E421" s="60">
        <v>0</v>
      </c>
      <c r="F421" s="60">
        <v>0</v>
      </c>
      <c r="G421" s="60">
        <v>0</v>
      </c>
    </row>
    <row r="422" spans="1:7" ht="63.75" outlineLevel="1" x14ac:dyDescent="0.25">
      <c r="A422" s="62" t="s">
        <v>1493</v>
      </c>
      <c r="B422" s="61" t="s">
        <v>465</v>
      </c>
      <c r="C422" s="61" t="s">
        <v>1041</v>
      </c>
      <c r="D422" s="61" t="s">
        <v>442</v>
      </c>
      <c r="E422" s="60">
        <f>E423</f>
        <v>6980363.4900000002</v>
      </c>
      <c r="F422" s="60">
        <v>6980363.4900000002</v>
      </c>
      <c r="G422" s="60">
        <v>6743629.0599999996</v>
      </c>
    </row>
    <row r="423" spans="1:7" outlineLevel="2" x14ac:dyDescent="0.25">
      <c r="A423" s="62" t="s">
        <v>1281</v>
      </c>
      <c r="B423" s="61" t="s">
        <v>465</v>
      </c>
      <c r="C423" s="61" t="s">
        <v>1041</v>
      </c>
      <c r="D423" s="61" t="s">
        <v>458</v>
      </c>
      <c r="E423" s="60">
        <v>6980363.4900000002</v>
      </c>
      <c r="F423" s="60">
        <v>6980363.4900000002</v>
      </c>
      <c r="G423" s="60">
        <v>6743629.0599999996</v>
      </c>
    </row>
    <row r="424" spans="1:7" ht="63.75" outlineLevel="1" x14ac:dyDescent="0.25">
      <c r="A424" s="62" t="s">
        <v>1492</v>
      </c>
      <c r="B424" s="61" t="s">
        <v>465</v>
      </c>
      <c r="C424" s="61" t="s">
        <v>477</v>
      </c>
      <c r="D424" s="61" t="s">
        <v>442</v>
      </c>
      <c r="E424" s="60">
        <f>E425+E426</f>
        <v>15673095.760000002</v>
      </c>
      <c r="F424" s="60">
        <v>15673095.76</v>
      </c>
      <c r="G424" s="60">
        <v>14263650</v>
      </c>
    </row>
    <row r="425" spans="1:7" outlineLevel="2" x14ac:dyDescent="0.25">
      <c r="A425" s="62" t="s">
        <v>1281</v>
      </c>
      <c r="B425" s="61" t="s">
        <v>465</v>
      </c>
      <c r="C425" s="61" t="s">
        <v>477</v>
      </c>
      <c r="D425" s="61" t="s">
        <v>458</v>
      </c>
      <c r="E425" s="60">
        <v>6095664.0499999998</v>
      </c>
      <c r="F425" s="60">
        <v>6095664.0499999998</v>
      </c>
      <c r="G425" s="60">
        <v>5448258.7000000002</v>
      </c>
    </row>
    <row r="426" spans="1:7" outlineLevel="2" x14ac:dyDescent="0.25">
      <c r="A426" s="62" t="s">
        <v>1456</v>
      </c>
      <c r="B426" s="61" t="s">
        <v>465</v>
      </c>
      <c r="C426" s="61" t="s">
        <v>477</v>
      </c>
      <c r="D426" s="61" t="s">
        <v>474</v>
      </c>
      <c r="E426" s="60">
        <v>9577431.7100000009</v>
      </c>
      <c r="F426" s="60">
        <v>9577431.7100000009</v>
      </c>
      <c r="G426" s="60">
        <v>8815391.3000000007</v>
      </c>
    </row>
    <row r="427" spans="1:7" ht="25.5" outlineLevel="1" x14ac:dyDescent="0.25">
      <c r="A427" s="62" t="s">
        <v>1491</v>
      </c>
      <c r="B427" s="61" t="s">
        <v>465</v>
      </c>
      <c r="C427" s="61" t="s">
        <v>1039</v>
      </c>
      <c r="D427" s="61" t="s">
        <v>442</v>
      </c>
      <c r="E427" s="60">
        <f>E428</f>
        <v>1894965.66</v>
      </c>
      <c r="F427" s="60">
        <v>1894965.66</v>
      </c>
      <c r="G427" s="60">
        <v>1718331</v>
      </c>
    </row>
    <row r="428" spans="1:7" outlineLevel="2" x14ac:dyDescent="0.25">
      <c r="A428" s="62" t="s">
        <v>1281</v>
      </c>
      <c r="B428" s="61" t="s">
        <v>465</v>
      </c>
      <c r="C428" s="61" t="s">
        <v>1039</v>
      </c>
      <c r="D428" s="61" t="s">
        <v>458</v>
      </c>
      <c r="E428" s="60">
        <v>1894965.66</v>
      </c>
      <c r="F428" s="60">
        <v>1894965.66</v>
      </c>
      <c r="G428" s="60">
        <v>1718331</v>
      </c>
    </row>
    <row r="429" spans="1:7" ht="25.5" outlineLevel="1" x14ac:dyDescent="0.25">
      <c r="A429" s="62" t="s">
        <v>1490</v>
      </c>
      <c r="B429" s="61" t="s">
        <v>465</v>
      </c>
      <c r="C429" s="61" t="s">
        <v>1037</v>
      </c>
      <c r="D429" s="61" t="s">
        <v>442</v>
      </c>
      <c r="E429" s="60">
        <f>E430</f>
        <v>1311352.22</v>
      </c>
      <c r="F429" s="60">
        <v>1311352.22</v>
      </c>
      <c r="G429" s="60">
        <v>1188751.45</v>
      </c>
    </row>
    <row r="430" spans="1:7" outlineLevel="2" x14ac:dyDescent="0.25">
      <c r="A430" s="62" t="s">
        <v>1281</v>
      </c>
      <c r="B430" s="61" t="s">
        <v>465</v>
      </c>
      <c r="C430" s="61" t="s">
        <v>1037</v>
      </c>
      <c r="D430" s="61" t="s">
        <v>458</v>
      </c>
      <c r="E430" s="60">
        <v>1311352.22</v>
      </c>
      <c r="F430" s="60">
        <v>1311352.22</v>
      </c>
      <c r="G430" s="60">
        <v>1188751.45</v>
      </c>
    </row>
    <row r="431" spans="1:7" ht="127.5" outlineLevel="1" x14ac:dyDescent="0.25">
      <c r="A431" s="62" t="s">
        <v>1489</v>
      </c>
      <c r="B431" s="61" t="s">
        <v>465</v>
      </c>
      <c r="C431" s="61" t="s">
        <v>472</v>
      </c>
      <c r="D431" s="61" t="s">
        <v>442</v>
      </c>
      <c r="E431" s="60">
        <f>E432+E433+E434</f>
        <v>27892438.02</v>
      </c>
      <c r="F431" s="60">
        <v>27892438.02</v>
      </c>
      <c r="G431" s="60">
        <v>27892438.02</v>
      </c>
    </row>
    <row r="432" spans="1:7" outlineLevel="2" x14ac:dyDescent="0.25">
      <c r="A432" s="62" t="s">
        <v>1281</v>
      </c>
      <c r="B432" s="61" t="s">
        <v>465</v>
      </c>
      <c r="C432" s="61" t="s">
        <v>472</v>
      </c>
      <c r="D432" s="61" t="s">
        <v>458</v>
      </c>
      <c r="E432" s="60">
        <v>0</v>
      </c>
      <c r="F432" s="60">
        <v>0</v>
      </c>
      <c r="G432" s="60">
        <v>0</v>
      </c>
    </row>
    <row r="433" spans="1:7" outlineLevel="2" x14ac:dyDescent="0.25">
      <c r="A433" s="62" t="s">
        <v>1456</v>
      </c>
      <c r="B433" s="61" t="s">
        <v>465</v>
      </c>
      <c r="C433" s="61" t="s">
        <v>472</v>
      </c>
      <c r="D433" s="61" t="s">
        <v>474</v>
      </c>
      <c r="E433" s="60">
        <v>0</v>
      </c>
      <c r="F433" s="60">
        <v>0</v>
      </c>
      <c r="G433" s="60">
        <v>0</v>
      </c>
    </row>
    <row r="434" spans="1:7" ht="76.5" outlineLevel="2" x14ac:dyDescent="0.25">
      <c r="A434" s="62" t="s">
        <v>1458</v>
      </c>
      <c r="B434" s="61" t="s">
        <v>465</v>
      </c>
      <c r="C434" s="61" t="s">
        <v>472</v>
      </c>
      <c r="D434" s="61" t="s">
        <v>471</v>
      </c>
      <c r="E434" s="60">
        <v>27892438.02</v>
      </c>
      <c r="F434" s="60">
        <v>27892438.02</v>
      </c>
      <c r="G434" s="60">
        <v>27892438.02</v>
      </c>
    </row>
    <row r="435" spans="1:7" ht="63.75" outlineLevel="1" x14ac:dyDescent="0.25">
      <c r="A435" s="62" t="s">
        <v>1488</v>
      </c>
      <c r="B435" s="61" t="s">
        <v>465</v>
      </c>
      <c r="C435" s="61" t="s">
        <v>1035</v>
      </c>
      <c r="D435" s="61" t="s">
        <v>442</v>
      </c>
      <c r="E435" s="60">
        <f>E436</f>
        <v>1759548.22</v>
      </c>
      <c r="F435" s="60">
        <v>1759548.22</v>
      </c>
      <c r="G435" s="60">
        <v>1759448.22</v>
      </c>
    </row>
    <row r="436" spans="1:7" outlineLevel="2" x14ac:dyDescent="0.25">
      <c r="A436" s="62" t="s">
        <v>1281</v>
      </c>
      <c r="B436" s="61" t="s">
        <v>465</v>
      </c>
      <c r="C436" s="61" t="s">
        <v>1035</v>
      </c>
      <c r="D436" s="61" t="s">
        <v>458</v>
      </c>
      <c r="E436" s="60">
        <v>1759548.22</v>
      </c>
      <c r="F436" s="60">
        <v>1759548.22</v>
      </c>
      <c r="G436" s="60">
        <v>1759448.22</v>
      </c>
    </row>
    <row r="437" spans="1:7" ht="76.5" outlineLevel="1" x14ac:dyDescent="0.25">
      <c r="A437" s="62" t="s">
        <v>1487</v>
      </c>
      <c r="B437" s="61" t="s">
        <v>465</v>
      </c>
      <c r="C437" s="61" t="s">
        <v>1033</v>
      </c>
      <c r="D437" s="61" t="s">
        <v>442</v>
      </c>
      <c r="E437" s="60">
        <f>E438</f>
        <v>13000</v>
      </c>
      <c r="F437" s="60">
        <v>13000</v>
      </c>
      <c r="G437" s="60">
        <v>13000</v>
      </c>
    </row>
    <row r="438" spans="1:7" outlineLevel="2" x14ac:dyDescent="0.25">
      <c r="A438" s="62" t="s">
        <v>1281</v>
      </c>
      <c r="B438" s="61" t="s">
        <v>465</v>
      </c>
      <c r="C438" s="61" t="s">
        <v>1033</v>
      </c>
      <c r="D438" s="61" t="s">
        <v>458</v>
      </c>
      <c r="E438" s="60">
        <v>13000</v>
      </c>
      <c r="F438" s="60">
        <v>13000</v>
      </c>
      <c r="G438" s="60">
        <v>13000</v>
      </c>
    </row>
    <row r="439" spans="1:7" ht="51" outlineLevel="1" x14ac:dyDescent="0.25">
      <c r="A439" s="62" t="s">
        <v>1486</v>
      </c>
      <c r="B439" s="61" t="s">
        <v>465</v>
      </c>
      <c r="C439" s="61" t="s">
        <v>1031</v>
      </c>
      <c r="D439" s="61" t="s">
        <v>442</v>
      </c>
      <c r="E439" s="60">
        <f>E440</f>
        <v>4453258</v>
      </c>
      <c r="F439" s="60">
        <v>4453258</v>
      </c>
      <c r="G439" s="60">
        <v>3220075</v>
      </c>
    </row>
    <row r="440" spans="1:7" outlineLevel="2" x14ac:dyDescent="0.25">
      <c r="A440" s="62" t="s">
        <v>1281</v>
      </c>
      <c r="B440" s="61" t="s">
        <v>465</v>
      </c>
      <c r="C440" s="61" t="s">
        <v>1031</v>
      </c>
      <c r="D440" s="61" t="s">
        <v>458</v>
      </c>
      <c r="E440" s="60">
        <v>4453258</v>
      </c>
      <c r="F440" s="60">
        <v>4453258</v>
      </c>
      <c r="G440" s="60">
        <v>3220075</v>
      </c>
    </row>
    <row r="441" spans="1:7" outlineLevel="1" x14ac:dyDescent="0.25">
      <c r="A441" s="62" t="s">
        <v>1485</v>
      </c>
      <c r="B441" s="61" t="s">
        <v>465</v>
      </c>
      <c r="C441" s="61" t="s">
        <v>1029</v>
      </c>
      <c r="D441" s="61" t="s">
        <v>442</v>
      </c>
      <c r="E441" s="60">
        <f>E442</f>
        <v>6254360.8600000003</v>
      </c>
      <c r="F441" s="60">
        <v>6254360.8600000003</v>
      </c>
      <c r="G441" s="60">
        <v>6168350</v>
      </c>
    </row>
    <row r="442" spans="1:7" outlineLevel="2" x14ac:dyDescent="0.25">
      <c r="A442" s="62" t="s">
        <v>1281</v>
      </c>
      <c r="B442" s="61" t="s">
        <v>465</v>
      </c>
      <c r="C442" s="61" t="s">
        <v>1029</v>
      </c>
      <c r="D442" s="61" t="s">
        <v>458</v>
      </c>
      <c r="E442" s="60">
        <v>6254360.8600000003</v>
      </c>
      <c r="F442" s="60">
        <v>6254360.8600000003</v>
      </c>
      <c r="G442" s="60">
        <v>6168350</v>
      </c>
    </row>
    <row r="443" spans="1:7" ht="25.5" outlineLevel="1" x14ac:dyDescent="0.25">
      <c r="A443" s="62" t="s">
        <v>1484</v>
      </c>
      <c r="B443" s="61" t="s">
        <v>465</v>
      </c>
      <c r="C443" s="61" t="s">
        <v>1027</v>
      </c>
      <c r="D443" s="61" t="s">
        <v>442</v>
      </c>
      <c r="E443" s="60">
        <f>E444</f>
        <v>3411541.9</v>
      </c>
      <c r="F443" s="60">
        <v>3411541.9</v>
      </c>
      <c r="G443" s="60">
        <v>3411541.9</v>
      </c>
    </row>
    <row r="444" spans="1:7" outlineLevel="2" x14ac:dyDescent="0.25">
      <c r="A444" s="62" t="s">
        <v>1281</v>
      </c>
      <c r="B444" s="61" t="s">
        <v>465</v>
      </c>
      <c r="C444" s="61" t="s">
        <v>1027</v>
      </c>
      <c r="D444" s="61" t="s">
        <v>458</v>
      </c>
      <c r="E444" s="60">
        <v>3411541.9</v>
      </c>
      <c r="F444" s="60">
        <v>3411541.9</v>
      </c>
      <c r="G444" s="60">
        <v>3411541.9</v>
      </c>
    </row>
    <row r="445" spans="1:7" outlineLevel="1" x14ac:dyDescent="0.25">
      <c r="A445" s="62" t="s">
        <v>1483</v>
      </c>
      <c r="B445" s="61" t="s">
        <v>465</v>
      </c>
      <c r="C445" s="61" t="s">
        <v>1025</v>
      </c>
      <c r="D445" s="61" t="s">
        <v>442</v>
      </c>
      <c r="E445" s="60">
        <f>E446</f>
        <v>1268082.6499999999</v>
      </c>
      <c r="F445" s="60">
        <v>1268082.6499999999</v>
      </c>
      <c r="G445" s="60">
        <v>1268081.78</v>
      </c>
    </row>
    <row r="446" spans="1:7" outlineLevel="2" x14ac:dyDescent="0.25">
      <c r="A446" s="62" t="s">
        <v>1281</v>
      </c>
      <c r="B446" s="61" t="s">
        <v>465</v>
      </c>
      <c r="C446" s="61" t="s">
        <v>1025</v>
      </c>
      <c r="D446" s="61" t="s">
        <v>458</v>
      </c>
      <c r="E446" s="60">
        <v>1268082.6499999999</v>
      </c>
      <c r="F446" s="60">
        <v>1268082.6499999999</v>
      </c>
      <c r="G446" s="60">
        <v>1268081.78</v>
      </c>
    </row>
    <row r="447" spans="1:7" outlineLevel="1" x14ac:dyDescent="0.25">
      <c r="A447" s="62" t="s">
        <v>1482</v>
      </c>
      <c r="B447" s="61" t="s">
        <v>465</v>
      </c>
      <c r="C447" s="61" t="s">
        <v>1023</v>
      </c>
      <c r="D447" s="61" t="s">
        <v>442</v>
      </c>
      <c r="E447" s="60">
        <f>E448</f>
        <v>482842.8</v>
      </c>
      <c r="F447" s="60">
        <v>482842.8</v>
      </c>
      <c r="G447" s="60">
        <v>351191.35</v>
      </c>
    </row>
    <row r="448" spans="1:7" outlineLevel="2" x14ac:dyDescent="0.25">
      <c r="A448" s="62" t="s">
        <v>1281</v>
      </c>
      <c r="B448" s="61" t="s">
        <v>465</v>
      </c>
      <c r="C448" s="61" t="s">
        <v>1023</v>
      </c>
      <c r="D448" s="61" t="s">
        <v>458</v>
      </c>
      <c r="E448" s="60">
        <v>482842.8</v>
      </c>
      <c r="F448" s="60">
        <v>482842.8</v>
      </c>
      <c r="G448" s="60">
        <v>351191.35</v>
      </c>
    </row>
    <row r="449" spans="1:7" outlineLevel="1" x14ac:dyDescent="0.25">
      <c r="A449" s="62" t="s">
        <v>1481</v>
      </c>
      <c r="B449" s="61" t="s">
        <v>465</v>
      </c>
      <c r="C449" s="61" t="s">
        <v>1021</v>
      </c>
      <c r="D449" s="61" t="s">
        <v>442</v>
      </c>
      <c r="E449" s="60">
        <f>E450</f>
        <v>1718320</v>
      </c>
      <c r="F449" s="60">
        <v>1718320</v>
      </c>
      <c r="G449" s="60">
        <v>1310980</v>
      </c>
    </row>
    <row r="450" spans="1:7" outlineLevel="2" x14ac:dyDescent="0.25">
      <c r="A450" s="62" t="s">
        <v>1281</v>
      </c>
      <c r="B450" s="61" t="s">
        <v>465</v>
      </c>
      <c r="C450" s="61" t="s">
        <v>1021</v>
      </c>
      <c r="D450" s="61" t="s">
        <v>458</v>
      </c>
      <c r="E450" s="60">
        <v>1718320</v>
      </c>
      <c r="F450" s="60">
        <v>1718320</v>
      </c>
      <c r="G450" s="60">
        <v>1310980</v>
      </c>
    </row>
    <row r="451" spans="1:7" ht="25.5" outlineLevel="1" x14ac:dyDescent="0.25">
      <c r="A451" s="62" t="s">
        <v>1480</v>
      </c>
      <c r="B451" s="61" t="s">
        <v>465</v>
      </c>
      <c r="C451" s="61" t="s">
        <v>469</v>
      </c>
      <c r="D451" s="61" t="s">
        <v>442</v>
      </c>
      <c r="E451" s="60">
        <f>E452</f>
        <v>27404458.07</v>
      </c>
      <c r="F451" s="60">
        <v>27404458.07</v>
      </c>
      <c r="G451" s="60">
        <v>21264481.399999999</v>
      </c>
    </row>
    <row r="452" spans="1:7" outlineLevel="2" x14ac:dyDescent="0.25">
      <c r="A452" s="62" t="s">
        <v>1281</v>
      </c>
      <c r="B452" s="61" t="s">
        <v>465</v>
      </c>
      <c r="C452" s="61" t="s">
        <v>469</v>
      </c>
      <c r="D452" s="61" t="s">
        <v>458</v>
      </c>
      <c r="E452" s="60">
        <v>27404458.07</v>
      </c>
      <c r="F452" s="60">
        <v>27404458.07</v>
      </c>
      <c r="G452" s="60">
        <v>21264481.399999999</v>
      </c>
    </row>
    <row r="453" spans="1:7" ht="51" outlineLevel="1" x14ac:dyDescent="0.25">
      <c r="A453" s="62" t="s">
        <v>1479</v>
      </c>
      <c r="B453" s="61" t="s">
        <v>465</v>
      </c>
      <c r="C453" s="61" t="s">
        <v>467</v>
      </c>
      <c r="D453" s="61" t="s">
        <v>442</v>
      </c>
      <c r="E453" s="60">
        <f>E454</f>
        <v>0</v>
      </c>
      <c r="F453" s="60">
        <v>0</v>
      </c>
      <c r="G453" s="60">
        <v>0</v>
      </c>
    </row>
    <row r="454" spans="1:7" outlineLevel="2" x14ac:dyDescent="0.25">
      <c r="A454" s="62" t="s">
        <v>1281</v>
      </c>
      <c r="B454" s="61" t="s">
        <v>465</v>
      </c>
      <c r="C454" s="61" t="s">
        <v>467</v>
      </c>
      <c r="D454" s="61" t="s">
        <v>458</v>
      </c>
      <c r="E454" s="60">
        <v>0</v>
      </c>
      <c r="F454" s="60">
        <v>0</v>
      </c>
      <c r="G454" s="60">
        <v>0</v>
      </c>
    </row>
    <row r="455" spans="1:7" ht="76.5" outlineLevel="1" x14ac:dyDescent="0.25">
      <c r="A455" s="62" t="s">
        <v>1478</v>
      </c>
      <c r="B455" s="61" t="s">
        <v>465</v>
      </c>
      <c r="C455" s="61" t="s">
        <v>464</v>
      </c>
      <c r="D455" s="61" t="s">
        <v>442</v>
      </c>
      <c r="E455" s="60">
        <f>E456</f>
        <v>2500000</v>
      </c>
      <c r="F455" s="60">
        <v>2500000</v>
      </c>
      <c r="G455" s="60">
        <v>2499885</v>
      </c>
    </row>
    <row r="456" spans="1:7" outlineLevel="2" x14ac:dyDescent="0.25">
      <c r="A456" s="62" t="s">
        <v>1281</v>
      </c>
      <c r="B456" s="61" t="s">
        <v>465</v>
      </c>
      <c r="C456" s="61" t="s">
        <v>464</v>
      </c>
      <c r="D456" s="61" t="s">
        <v>458</v>
      </c>
      <c r="E456" s="60">
        <v>2500000</v>
      </c>
      <c r="F456" s="60">
        <v>2500000</v>
      </c>
      <c r="G456" s="60">
        <v>2499885</v>
      </c>
    </row>
    <row r="457" spans="1:7" ht="25.5" outlineLevel="1" x14ac:dyDescent="0.25">
      <c r="A457" s="62" t="s">
        <v>1477</v>
      </c>
      <c r="B457" s="61" t="s">
        <v>465</v>
      </c>
      <c r="C457" s="61" t="s">
        <v>1019</v>
      </c>
      <c r="D457" s="61" t="s">
        <v>442</v>
      </c>
      <c r="E457" s="60">
        <f>E458</f>
        <v>4021895</v>
      </c>
      <c r="F457" s="60">
        <v>4021895</v>
      </c>
      <c r="G457" s="60">
        <v>3315895</v>
      </c>
    </row>
    <row r="458" spans="1:7" outlineLevel="2" x14ac:dyDescent="0.25">
      <c r="A458" s="62" t="s">
        <v>1281</v>
      </c>
      <c r="B458" s="61" t="s">
        <v>465</v>
      </c>
      <c r="C458" s="61" t="s">
        <v>1019</v>
      </c>
      <c r="D458" s="61" t="s">
        <v>458</v>
      </c>
      <c r="E458" s="60">
        <v>4021895</v>
      </c>
      <c r="F458" s="60">
        <v>4021895</v>
      </c>
      <c r="G458" s="60">
        <v>3315895</v>
      </c>
    </row>
    <row r="459" spans="1:7" ht="25.5" outlineLevel="1" x14ac:dyDescent="0.25">
      <c r="A459" s="62" t="s">
        <v>1476</v>
      </c>
      <c r="B459" s="61" t="s">
        <v>465</v>
      </c>
      <c r="C459" s="61" t="s">
        <v>1017</v>
      </c>
      <c r="D459" s="61" t="s">
        <v>442</v>
      </c>
      <c r="E459" s="60">
        <f>E460</f>
        <v>5723472.7300000004</v>
      </c>
      <c r="F459" s="60">
        <v>5723472.7300000004</v>
      </c>
      <c r="G459" s="60">
        <v>5535304.5599999996</v>
      </c>
    </row>
    <row r="460" spans="1:7" outlineLevel="2" x14ac:dyDescent="0.25">
      <c r="A460" s="62" t="s">
        <v>1281</v>
      </c>
      <c r="B460" s="61" t="s">
        <v>465</v>
      </c>
      <c r="C460" s="61" t="s">
        <v>1017</v>
      </c>
      <c r="D460" s="61" t="s">
        <v>458</v>
      </c>
      <c r="E460" s="60">
        <v>5723472.7300000004</v>
      </c>
      <c r="F460" s="60">
        <v>5723472.7300000004</v>
      </c>
      <c r="G460" s="60">
        <v>5535304.5599999996</v>
      </c>
    </row>
    <row r="461" spans="1:7" ht="25.5" outlineLevel="1" x14ac:dyDescent="0.25">
      <c r="A461" s="62" t="s">
        <v>1475</v>
      </c>
      <c r="B461" s="61" t="s">
        <v>465</v>
      </c>
      <c r="C461" s="61" t="s">
        <v>1015</v>
      </c>
      <c r="D461" s="61" t="s">
        <v>442</v>
      </c>
      <c r="E461" s="60">
        <f>E462</f>
        <v>101000</v>
      </c>
      <c r="F461" s="60">
        <v>101000</v>
      </c>
      <c r="G461" s="60">
        <v>0</v>
      </c>
    </row>
    <row r="462" spans="1:7" outlineLevel="2" x14ac:dyDescent="0.25">
      <c r="A462" s="62" t="s">
        <v>1281</v>
      </c>
      <c r="B462" s="61" t="s">
        <v>465</v>
      </c>
      <c r="C462" s="61" t="s">
        <v>1015</v>
      </c>
      <c r="D462" s="61" t="s">
        <v>458</v>
      </c>
      <c r="E462" s="60">
        <v>101000</v>
      </c>
      <c r="F462" s="60">
        <v>101000</v>
      </c>
      <c r="G462" s="60">
        <v>0</v>
      </c>
    </row>
    <row r="463" spans="1:7" ht="25.5" outlineLevel="1" x14ac:dyDescent="0.25">
      <c r="A463" s="62" t="s">
        <v>1474</v>
      </c>
      <c r="B463" s="61" t="s">
        <v>465</v>
      </c>
      <c r="C463" s="61" t="s">
        <v>1013</v>
      </c>
      <c r="D463" s="61" t="s">
        <v>442</v>
      </c>
      <c r="E463" s="60">
        <f>E464+E465</f>
        <v>8062439.8399999999</v>
      </c>
      <c r="F463" s="60">
        <v>8062439.8399999999</v>
      </c>
      <c r="G463" s="60">
        <v>7799697.7400000002</v>
      </c>
    </row>
    <row r="464" spans="1:7" outlineLevel="2" x14ac:dyDescent="0.25">
      <c r="A464" s="62" t="s">
        <v>1281</v>
      </c>
      <c r="B464" s="61" t="s">
        <v>465</v>
      </c>
      <c r="C464" s="61" t="s">
        <v>1013</v>
      </c>
      <c r="D464" s="61" t="s">
        <v>458</v>
      </c>
      <c r="E464" s="60">
        <v>7058384.8899999997</v>
      </c>
      <c r="F464" s="60">
        <v>7058384.8899999997</v>
      </c>
      <c r="G464" s="60">
        <v>6795642.79</v>
      </c>
    </row>
    <row r="465" spans="1:7" outlineLevel="2" x14ac:dyDescent="0.25">
      <c r="A465" s="62" t="s">
        <v>1456</v>
      </c>
      <c r="B465" s="61" t="s">
        <v>465</v>
      </c>
      <c r="C465" s="61" t="s">
        <v>1013</v>
      </c>
      <c r="D465" s="61" t="s">
        <v>474</v>
      </c>
      <c r="E465" s="60">
        <v>1004054.95</v>
      </c>
      <c r="F465" s="60">
        <v>1004054.95</v>
      </c>
      <c r="G465" s="60">
        <v>1004054.95</v>
      </c>
    </row>
    <row r="466" spans="1:7" ht="38.25" outlineLevel="1" x14ac:dyDescent="0.25">
      <c r="A466" s="62" t="s">
        <v>1473</v>
      </c>
      <c r="B466" s="61" t="s">
        <v>465</v>
      </c>
      <c r="C466" s="61" t="s">
        <v>1011</v>
      </c>
      <c r="D466" s="61" t="s">
        <v>442</v>
      </c>
      <c r="E466" s="60">
        <f>E467</f>
        <v>1098037.02</v>
      </c>
      <c r="F466" s="60">
        <v>1098037.02</v>
      </c>
      <c r="G466" s="60">
        <v>1098037.02</v>
      </c>
    </row>
    <row r="467" spans="1:7" outlineLevel="2" x14ac:dyDescent="0.25">
      <c r="A467" s="62" t="s">
        <v>1281</v>
      </c>
      <c r="B467" s="61" t="s">
        <v>465</v>
      </c>
      <c r="C467" s="61" t="s">
        <v>1011</v>
      </c>
      <c r="D467" s="61" t="s">
        <v>458</v>
      </c>
      <c r="E467" s="60">
        <v>1098037.02</v>
      </c>
      <c r="F467" s="60">
        <v>1098037.02</v>
      </c>
      <c r="G467" s="60">
        <v>1098037.02</v>
      </c>
    </row>
    <row r="468" spans="1:7" ht="25.5" x14ac:dyDescent="0.25">
      <c r="A468" s="65" t="s">
        <v>1472</v>
      </c>
      <c r="B468" s="64" t="s">
        <v>460</v>
      </c>
      <c r="C468" s="64" t="s">
        <v>450</v>
      </c>
      <c r="D468" s="64" t="s">
        <v>442</v>
      </c>
      <c r="E468" s="63">
        <f>E469+E471+E473+E475+E477+E479+E481+E483+E485+E487+E489+E491+E493+E495+E498</f>
        <v>56731229.000000007</v>
      </c>
      <c r="F468" s="63">
        <v>56731229</v>
      </c>
      <c r="G468" s="63">
        <v>53848317.090000004</v>
      </c>
    </row>
    <row r="469" spans="1:7" ht="51" outlineLevel="1" x14ac:dyDescent="0.25">
      <c r="A469" s="62" t="s">
        <v>1471</v>
      </c>
      <c r="B469" s="61" t="s">
        <v>460</v>
      </c>
      <c r="C469" s="61" t="s">
        <v>459</v>
      </c>
      <c r="D469" s="61" t="s">
        <v>442</v>
      </c>
      <c r="E469" s="60">
        <f>E470</f>
        <v>1442000</v>
      </c>
      <c r="F469" s="60">
        <v>1442000</v>
      </c>
      <c r="G469" s="60">
        <v>1442000</v>
      </c>
    </row>
    <row r="470" spans="1:7" outlineLevel="2" x14ac:dyDescent="0.25">
      <c r="A470" s="62" t="s">
        <v>1281</v>
      </c>
      <c r="B470" s="61" t="s">
        <v>460</v>
      </c>
      <c r="C470" s="61" t="s">
        <v>459</v>
      </c>
      <c r="D470" s="61" t="s">
        <v>458</v>
      </c>
      <c r="E470" s="60">
        <v>1442000</v>
      </c>
      <c r="F470" s="60">
        <v>1442000</v>
      </c>
      <c r="G470" s="60">
        <v>1442000</v>
      </c>
    </row>
    <row r="471" spans="1:7" ht="51" outlineLevel="1" x14ac:dyDescent="0.25">
      <c r="A471" s="62" t="s">
        <v>1470</v>
      </c>
      <c r="B471" s="61" t="s">
        <v>460</v>
      </c>
      <c r="C471" s="61" t="s">
        <v>1009</v>
      </c>
      <c r="D471" s="61" t="s">
        <v>442</v>
      </c>
      <c r="E471" s="60">
        <f>E472</f>
        <v>0</v>
      </c>
      <c r="F471" s="60">
        <v>0</v>
      </c>
      <c r="G471" s="60">
        <v>0</v>
      </c>
    </row>
    <row r="472" spans="1:7" ht="76.5" outlineLevel="2" x14ac:dyDescent="0.25">
      <c r="A472" s="62" t="s">
        <v>1458</v>
      </c>
      <c r="B472" s="61" t="s">
        <v>460</v>
      </c>
      <c r="C472" s="61" t="s">
        <v>1009</v>
      </c>
      <c r="D472" s="61" t="s">
        <v>471</v>
      </c>
      <c r="E472" s="60">
        <v>0</v>
      </c>
      <c r="F472" s="60">
        <v>0</v>
      </c>
      <c r="G472" s="60">
        <v>0</v>
      </c>
    </row>
    <row r="473" spans="1:7" ht="102" outlineLevel="1" x14ac:dyDescent="0.25">
      <c r="A473" s="62" t="s">
        <v>1469</v>
      </c>
      <c r="B473" s="61" t="s">
        <v>460</v>
      </c>
      <c r="C473" s="61" t="s">
        <v>1007</v>
      </c>
      <c r="D473" s="61" t="s">
        <v>442</v>
      </c>
      <c r="E473" s="60">
        <f>E474</f>
        <v>41295.25</v>
      </c>
      <c r="F473" s="60">
        <v>41295.25</v>
      </c>
      <c r="G473" s="60">
        <v>41295.25</v>
      </c>
    </row>
    <row r="474" spans="1:7" ht="76.5" outlineLevel="2" x14ac:dyDescent="0.25">
      <c r="A474" s="62" t="s">
        <v>1458</v>
      </c>
      <c r="B474" s="61" t="s">
        <v>460</v>
      </c>
      <c r="C474" s="61" t="s">
        <v>1007</v>
      </c>
      <c r="D474" s="61" t="s">
        <v>471</v>
      </c>
      <c r="E474" s="60">
        <v>41295.25</v>
      </c>
      <c r="F474" s="60">
        <v>41295.25</v>
      </c>
      <c r="G474" s="60">
        <v>41295.25</v>
      </c>
    </row>
    <row r="475" spans="1:7" ht="102" outlineLevel="1" x14ac:dyDescent="0.25">
      <c r="A475" s="62" t="s">
        <v>1468</v>
      </c>
      <c r="B475" s="61" t="s">
        <v>460</v>
      </c>
      <c r="C475" s="61" t="s">
        <v>1005</v>
      </c>
      <c r="D475" s="61" t="s">
        <v>442</v>
      </c>
      <c r="E475" s="60">
        <f>E476</f>
        <v>95594.2</v>
      </c>
      <c r="F475" s="60">
        <v>95594.2</v>
      </c>
      <c r="G475" s="60">
        <v>95594.2</v>
      </c>
    </row>
    <row r="476" spans="1:7" ht="76.5" outlineLevel="2" x14ac:dyDescent="0.25">
      <c r="A476" s="62" t="s">
        <v>1458</v>
      </c>
      <c r="B476" s="61" t="s">
        <v>460</v>
      </c>
      <c r="C476" s="61" t="s">
        <v>1005</v>
      </c>
      <c r="D476" s="61" t="s">
        <v>471</v>
      </c>
      <c r="E476" s="60">
        <v>95594.2</v>
      </c>
      <c r="F476" s="60">
        <v>95594.2</v>
      </c>
      <c r="G476" s="60">
        <v>95594.2</v>
      </c>
    </row>
    <row r="477" spans="1:7" ht="102" outlineLevel="1" x14ac:dyDescent="0.25">
      <c r="A477" s="62" t="s">
        <v>1467</v>
      </c>
      <c r="B477" s="61" t="s">
        <v>460</v>
      </c>
      <c r="C477" s="61" t="s">
        <v>1003</v>
      </c>
      <c r="D477" s="61" t="s">
        <v>442</v>
      </c>
      <c r="E477" s="60">
        <f>E478</f>
        <v>91068.3</v>
      </c>
      <c r="F477" s="60">
        <v>91068.3</v>
      </c>
      <c r="G477" s="60">
        <v>91068.3</v>
      </c>
    </row>
    <row r="478" spans="1:7" ht="76.5" outlineLevel="2" x14ac:dyDescent="0.25">
      <c r="A478" s="62" t="s">
        <v>1458</v>
      </c>
      <c r="B478" s="61" t="s">
        <v>460</v>
      </c>
      <c r="C478" s="61" t="s">
        <v>1003</v>
      </c>
      <c r="D478" s="61" t="s">
        <v>471</v>
      </c>
      <c r="E478" s="60">
        <v>91068.3</v>
      </c>
      <c r="F478" s="60">
        <v>91068.3</v>
      </c>
      <c r="G478" s="60">
        <v>91068.3</v>
      </c>
    </row>
    <row r="479" spans="1:7" ht="51" outlineLevel="1" x14ac:dyDescent="0.25">
      <c r="A479" s="62" t="s">
        <v>1466</v>
      </c>
      <c r="B479" s="61" t="s">
        <v>460</v>
      </c>
      <c r="C479" s="61" t="s">
        <v>1001</v>
      </c>
      <c r="D479" s="61" t="s">
        <v>442</v>
      </c>
      <c r="E479" s="60">
        <f>E480</f>
        <v>0</v>
      </c>
      <c r="F479" s="60">
        <v>0</v>
      </c>
      <c r="G479" s="60">
        <v>0</v>
      </c>
    </row>
    <row r="480" spans="1:7" ht="76.5" outlineLevel="2" x14ac:dyDescent="0.25">
      <c r="A480" s="62" t="s">
        <v>1458</v>
      </c>
      <c r="B480" s="61" t="s">
        <v>460</v>
      </c>
      <c r="C480" s="61" t="s">
        <v>1001</v>
      </c>
      <c r="D480" s="61" t="s">
        <v>471</v>
      </c>
      <c r="E480" s="60">
        <v>0</v>
      </c>
      <c r="F480" s="60">
        <v>0</v>
      </c>
      <c r="G480" s="60">
        <v>0</v>
      </c>
    </row>
    <row r="481" spans="1:7" ht="102" outlineLevel="1" x14ac:dyDescent="0.25">
      <c r="A481" s="62" t="s">
        <v>1465</v>
      </c>
      <c r="B481" s="61" t="s">
        <v>460</v>
      </c>
      <c r="C481" s="61" t="s">
        <v>999</v>
      </c>
      <c r="D481" s="61" t="s">
        <v>442</v>
      </c>
      <c r="E481" s="60">
        <f>E482</f>
        <v>206228.75</v>
      </c>
      <c r="F481" s="60">
        <v>206228.75</v>
      </c>
      <c r="G481" s="60">
        <v>206228.75</v>
      </c>
    </row>
    <row r="482" spans="1:7" ht="76.5" outlineLevel="2" x14ac:dyDescent="0.25">
      <c r="A482" s="62" t="s">
        <v>1458</v>
      </c>
      <c r="B482" s="61" t="s">
        <v>460</v>
      </c>
      <c r="C482" s="61" t="s">
        <v>999</v>
      </c>
      <c r="D482" s="61" t="s">
        <v>471</v>
      </c>
      <c r="E482" s="60">
        <v>206228.75</v>
      </c>
      <c r="F482" s="60">
        <v>206228.75</v>
      </c>
      <c r="G482" s="60">
        <v>206228.75</v>
      </c>
    </row>
    <row r="483" spans="1:7" ht="102" outlineLevel="1" x14ac:dyDescent="0.25">
      <c r="A483" s="62" t="s">
        <v>1464</v>
      </c>
      <c r="B483" s="61" t="s">
        <v>460</v>
      </c>
      <c r="C483" s="61" t="s">
        <v>997</v>
      </c>
      <c r="D483" s="61" t="s">
        <v>442</v>
      </c>
      <c r="E483" s="60">
        <f>E484</f>
        <v>458039.6</v>
      </c>
      <c r="F483" s="60">
        <v>458039.6</v>
      </c>
      <c r="G483" s="60">
        <v>458039.6</v>
      </c>
    </row>
    <row r="484" spans="1:7" ht="76.5" outlineLevel="2" x14ac:dyDescent="0.25">
      <c r="A484" s="62" t="s">
        <v>1458</v>
      </c>
      <c r="B484" s="61" t="s">
        <v>460</v>
      </c>
      <c r="C484" s="61" t="s">
        <v>997</v>
      </c>
      <c r="D484" s="61" t="s">
        <v>471</v>
      </c>
      <c r="E484" s="60">
        <v>458039.6</v>
      </c>
      <c r="F484" s="60">
        <v>458039.6</v>
      </c>
      <c r="G484" s="60">
        <v>458039.6</v>
      </c>
    </row>
    <row r="485" spans="1:7" ht="102" outlineLevel="1" x14ac:dyDescent="0.25">
      <c r="A485" s="62" t="s">
        <v>1463</v>
      </c>
      <c r="B485" s="61" t="s">
        <v>460</v>
      </c>
      <c r="C485" s="61" t="s">
        <v>995</v>
      </c>
      <c r="D485" s="61" t="s">
        <v>442</v>
      </c>
      <c r="E485" s="60">
        <f>E486</f>
        <v>455341.5</v>
      </c>
      <c r="F485" s="60">
        <v>455341.5</v>
      </c>
      <c r="G485" s="60">
        <v>455341.5</v>
      </c>
    </row>
    <row r="486" spans="1:7" ht="76.5" outlineLevel="2" x14ac:dyDescent="0.25">
      <c r="A486" s="62" t="s">
        <v>1458</v>
      </c>
      <c r="B486" s="61" t="s">
        <v>460</v>
      </c>
      <c r="C486" s="61" t="s">
        <v>995</v>
      </c>
      <c r="D486" s="61" t="s">
        <v>471</v>
      </c>
      <c r="E486" s="60">
        <v>455341.5</v>
      </c>
      <c r="F486" s="60">
        <v>455341.5</v>
      </c>
      <c r="G486" s="60">
        <v>455341.5</v>
      </c>
    </row>
    <row r="487" spans="1:7" ht="51" outlineLevel="1" x14ac:dyDescent="0.25">
      <c r="A487" s="62" t="s">
        <v>1462</v>
      </c>
      <c r="B487" s="61" t="s">
        <v>460</v>
      </c>
      <c r="C487" s="61" t="s">
        <v>993</v>
      </c>
      <c r="D487" s="61" t="s">
        <v>442</v>
      </c>
      <c r="E487" s="60">
        <f>E488</f>
        <v>0</v>
      </c>
      <c r="F487" s="60">
        <v>0</v>
      </c>
      <c r="G487" s="60">
        <v>0</v>
      </c>
    </row>
    <row r="488" spans="1:7" ht="76.5" outlineLevel="2" x14ac:dyDescent="0.25">
      <c r="A488" s="62" t="s">
        <v>1458</v>
      </c>
      <c r="B488" s="61" t="s">
        <v>460</v>
      </c>
      <c r="C488" s="61" t="s">
        <v>993</v>
      </c>
      <c r="D488" s="61" t="s">
        <v>471</v>
      </c>
      <c r="E488" s="60">
        <v>0</v>
      </c>
      <c r="F488" s="60">
        <v>0</v>
      </c>
      <c r="G488" s="60">
        <v>0</v>
      </c>
    </row>
    <row r="489" spans="1:7" ht="102" outlineLevel="1" x14ac:dyDescent="0.25">
      <c r="A489" s="62" t="s">
        <v>1461</v>
      </c>
      <c r="B489" s="61" t="s">
        <v>460</v>
      </c>
      <c r="C489" s="61" t="s">
        <v>991</v>
      </c>
      <c r="D489" s="61" t="s">
        <v>442</v>
      </c>
      <c r="E489" s="60">
        <f>E490</f>
        <v>165016</v>
      </c>
      <c r="F489" s="60">
        <v>165016</v>
      </c>
      <c r="G489" s="60">
        <v>165016</v>
      </c>
    </row>
    <row r="490" spans="1:7" ht="76.5" outlineLevel="2" x14ac:dyDescent="0.25">
      <c r="A490" s="62" t="s">
        <v>1458</v>
      </c>
      <c r="B490" s="61" t="s">
        <v>460</v>
      </c>
      <c r="C490" s="61" t="s">
        <v>991</v>
      </c>
      <c r="D490" s="61" t="s">
        <v>471</v>
      </c>
      <c r="E490" s="60">
        <v>165016</v>
      </c>
      <c r="F490" s="60">
        <v>165016</v>
      </c>
      <c r="G490" s="60">
        <v>165016</v>
      </c>
    </row>
    <row r="491" spans="1:7" ht="102" outlineLevel="1" x14ac:dyDescent="0.25">
      <c r="A491" s="62" t="s">
        <v>1460</v>
      </c>
      <c r="B491" s="61" t="s">
        <v>460</v>
      </c>
      <c r="C491" s="61" t="s">
        <v>989</v>
      </c>
      <c r="D491" s="61" t="s">
        <v>442</v>
      </c>
      <c r="E491" s="60">
        <f>E492</f>
        <v>369089.2</v>
      </c>
      <c r="F491" s="60">
        <v>369089.2</v>
      </c>
      <c r="G491" s="60">
        <v>369089.2</v>
      </c>
    </row>
    <row r="492" spans="1:7" ht="76.5" outlineLevel="2" x14ac:dyDescent="0.25">
      <c r="A492" s="62" t="s">
        <v>1458</v>
      </c>
      <c r="B492" s="61" t="s">
        <v>460</v>
      </c>
      <c r="C492" s="61" t="s">
        <v>989</v>
      </c>
      <c r="D492" s="61" t="s">
        <v>471</v>
      </c>
      <c r="E492" s="60">
        <v>369089.2</v>
      </c>
      <c r="F492" s="60">
        <v>369089.2</v>
      </c>
      <c r="G492" s="60">
        <v>369089.2</v>
      </c>
    </row>
    <row r="493" spans="1:7" ht="102" outlineLevel="1" x14ac:dyDescent="0.25">
      <c r="A493" s="62" t="s">
        <v>1459</v>
      </c>
      <c r="B493" s="61" t="s">
        <v>460</v>
      </c>
      <c r="C493" s="61" t="s">
        <v>987</v>
      </c>
      <c r="D493" s="61" t="s">
        <v>442</v>
      </c>
      <c r="E493" s="60">
        <f>E494</f>
        <v>364273.2</v>
      </c>
      <c r="F493" s="60">
        <v>364273.2</v>
      </c>
      <c r="G493" s="60">
        <v>364273.2</v>
      </c>
    </row>
    <row r="494" spans="1:7" ht="76.5" outlineLevel="2" x14ac:dyDescent="0.25">
      <c r="A494" s="62" t="s">
        <v>1458</v>
      </c>
      <c r="B494" s="61" t="s">
        <v>460</v>
      </c>
      <c r="C494" s="61" t="s">
        <v>987</v>
      </c>
      <c r="D494" s="61" t="s">
        <v>471</v>
      </c>
      <c r="E494" s="60">
        <v>364273.2</v>
      </c>
      <c r="F494" s="60">
        <v>364273.2</v>
      </c>
      <c r="G494" s="60">
        <v>364273.2</v>
      </c>
    </row>
    <row r="495" spans="1:7" ht="76.5" outlineLevel="1" x14ac:dyDescent="0.25">
      <c r="A495" s="62" t="s">
        <v>1268</v>
      </c>
      <c r="B495" s="61" t="s">
        <v>460</v>
      </c>
      <c r="C495" s="61" t="s">
        <v>986</v>
      </c>
      <c r="D495" s="61" t="s">
        <v>442</v>
      </c>
      <c r="E495" s="60">
        <f>E496+E497</f>
        <v>397200</v>
      </c>
      <c r="F495" s="60">
        <v>397200</v>
      </c>
      <c r="G495" s="60">
        <v>306008.81</v>
      </c>
    </row>
    <row r="496" spans="1:7" ht="38.25" outlineLevel="2" x14ac:dyDescent="0.25">
      <c r="A496" s="62" t="s">
        <v>1457</v>
      </c>
      <c r="B496" s="61" t="s">
        <v>460</v>
      </c>
      <c r="C496" s="61" t="s">
        <v>986</v>
      </c>
      <c r="D496" s="61" t="s">
        <v>838</v>
      </c>
      <c r="E496" s="60">
        <v>390000</v>
      </c>
      <c r="F496" s="60">
        <v>390000</v>
      </c>
      <c r="G496" s="60">
        <v>298842.8</v>
      </c>
    </row>
    <row r="497" spans="1:8" ht="51" outlineLevel="2" x14ac:dyDescent="0.25">
      <c r="A497" s="62" t="s">
        <v>1312</v>
      </c>
      <c r="B497" s="61" t="s">
        <v>460</v>
      </c>
      <c r="C497" s="61" t="s">
        <v>986</v>
      </c>
      <c r="D497" s="61" t="s">
        <v>832</v>
      </c>
      <c r="E497" s="60">
        <v>7200</v>
      </c>
      <c r="F497" s="60">
        <v>7200</v>
      </c>
      <c r="G497" s="60">
        <v>7166.01</v>
      </c>
    </row>
    <row r="498" spans="1:8" outlineLevel="1" x14ac:dyDescent="0.25">
      <c r="A498" s="62" t="s">
        <v>1391</v>
      </c>
      <c r="B498" s="61" t="s">
        <v>460</v>
      </c>
      <c r="C498" s="61" t="s">
        <v>966</v>
      </c>
      <c r="D498" s="61" t="s">
        <v>442</v>
      </c>
      <c r="E498" s="60">
        <f>E499+E500+E501+E502+E503+E504+E505+E506+E507</f>
        <v>52646083.000000007</v>
      </c>
      <c r="F498" s="60">
        <v>52646083</v>
      </c>
      <c r="G498" s="60">
        <v>49854362.280000001</v>
      </c>
    </row>
    <row r="499" spans="1:8" outlineLevel="2" x14ac:dyDescent="0.25">
      <c r="A499" s="62" t="s">
        <v>1313</v>
      </c>
      <c r="B499" s="61" t="s">
        <v>460</v>
      </c>
      <c r="C499" s="61" t="s">
        <v>966</v>
      </c>
      <c r="D499" s="61" t="s">
        <v>835</v>
      </c>
      <c r="E499" s="60">
        <f>24622789.98-300000</f>
        <v>24322789.98</v>
      </c>
      <c r="F499" s="60">
        <v>24622789.98</v>
      </c>
      <c r="G499" s="60">
        <v>24135272.030000001</v>
      </c>
    </row>
    <row r="500" spans="1:8" ht="38.25" outlineLevel="2" x14ac:dyDescent="0.25">
      <c r="A500" s="62" t="s">
        <v>1457</v>
      </c>
      <c r="B500" s="61" t="s">
        <v>460</v>
      </c>
      <c r="C500" s="61" t="s">
        <v>966</v>
      </c>
      <c r="D500" s="61" t="s">
        <v>838</v>
      </c>
      <c r="E500" s="60">
        <v>91023</v>
      </c>
      <c r="F500" s="60">
        <v>91023</v>
      </c>
      <c r="G500" s="60">
        <v>72849</v>
      </c>
    </row>
    <row r="501" spans="1:8" ht="51" outlineLevel="2" x14ac:dyDescent="0.25">
      <c r="A501" s="62" t="s">
        <v>1312</v>
      </c>
      <c r="B501" s="61" t="s">
        <v>460</v>
      </c>
      <c r="C501" s="61" t="s">
        <v>966</v>
      </c>
      <c r="D501" s="61" t="s">
        <v>832</v>
      </c>
      <c r="E501" s="60">
        <f>7265275.95+300000</f>
        <v>7565275.9500000002</v>
      </c>
      <c r="F501" s="60">
        <v>7265275.9500000002</v>
      </c>
      <c r="G501" s="60">
        <v>6979936.8200000003</v>
      </c>
    </row>
    <row r="502" spans="1:8" outlineLevel="2" x14ac:dyDescent="0.25">
      <c r="A502" s="62" t="s">
        <v>1281</v>
      </c>
      <c r="B502" s="61" t="s">
        <v>460</v>
      </c>
      <c r="C502" s="61" t="s">
        <v>966</v>
      </c>
      <c r="D502" s="61" t="s">
        <v>458</v>
      </c>
      <c r="E502" s="60">
        <f>6579981.86+2680.94</f>
        <v>6582662.8000000007</v>
      </c>
      <c r="F502" s="60">
        <v>6579981.8600000003</v>
      </c>
      <c r="G502" s="60">
        <v>5322970.2300000004</v>
      </c>
    </row>
    <row r="503" spans="1:8" outlineLevel="2" x14ac:dyDescent="0.25">
      <c r="A503" s="62" t="s">
        <v>1456</v>
      </c>
      <c r="B503" s="61" t="s">
        <v>460</v>
      </c>
      <c r="C503" s="61" t="s">
        <v>966</v>
      </c>
      <c r="D503" s="61" t="s">
        <v>474</v>
      </c>
      <c r="E503" s="60">
        <v>4153355.17</v>
      </c>
      <c r="F503" s="60">
        <v>4153355.17</v>
      </c>
      <c r="G503" s="60">
        <v>3409677.16</v>
      </c>
    </row>
    <row r="504" spans="1:8" ht="51" outlineLevel="2" x14ac:dyDescent="0.25">
      <c r="A504" s="62" t="s">
        <v>1455</v>
      </c>
      <c r="B504" s="61" t="s">
        <v>460</v>
      </c>
      <c r="C504" s="61" t="s">
        <v>966</v>
      </c>
      <c r="D504" s="61" t="s">
        <v>499</v>
      </c>
      <c r="E504" s="60">
        <v>9982.9699999999993</v>
      </c>
      <c r="F504" s="60">
        <v>9982.9699999999993</v>
      </c>
      <c r="G504" s="60">
        <v>9982.9699999999993</v>
      </c>
    </row>
    <row r="505" spans="1:8" ht="25.5" outlineLevel="2" x14ac:dyDescent="0.25">
      <c r="A505" s="62" t="s">
        <v>1454</v>
      </c>
      <c r="B505" s="61" t="s">
        <v>460</v>
      </c>
      <c r="C505" s="61" t="s">
        <v>966</v>
      </c>
      <c r="D505" s="61" t="s">
        <v>984</v>
      </c>
      <c r="E505" s="60">
        <v>9554268.9499999993</v>
      </c>
      <c r="F505" s="60">
        <v>9554268.9499999993</v>
      </c>
      <c r="G505" s="60">
        <v>9554268.9499999993</v>
      </c>
    </row>
    <row r="506" spans="1:8" outlineLevel="2" x14ac:dyDescent="0.25">
      <c r="A506" s="62" t="s">
        <v>1453</v>
      </c>
      <c r="B506" s="61" t="s">
        <v>460</v>
      </c>
      <c r="C506" s="61" t="s">
        <v>966</v>
      </c>
      <c r="D506" s="61" t="s">
        <v>515</v>
      </c>
      <c r="E506" s="60">
        <v>15900</v>
      </c>
      <c r="F506" s="60">
        <v>15900</v>
      </c>
      <c r="G506" s="60">
        <v>15900</v>
      </c>
    </row>
    <row r="507" spans="1:8" outlineLevel="2" x14ac:dyDescent="0.25">
      <c r="A507" s="62" t="s">
        <v>1452</v>
      </c>
      <c r="B507" s="61" t="s">
        <v>460</v>
      </c>
      <c r="C507" s="61" t="s">
        <v>966</v>
      </c>
      <c r="D507" s="61" t="s">
        <v>533</v>
      </c>
      <c r="E507" s="60">
        <f>353505.12-2680.94</f>
        <v>350824.18</v>
      </c>
      <c r="F507" s="60">
        <v>353505.12</v>
      </c>
      <c r="G507" s="60">
        <v>353505.12</v>
      </c>
    </row>
    <row r="508" spans="1:8" x14ac:dyDescent="0.25">
      <c r="A508" s="65" t="s">
        <v>1451</v>
      </c>
      <c r="B508" s="64" t="s">
        <v>813</v>
      </c>
      <c r="C508" s="64" t="s">
        <v>450</v>
      </c>
      <c r="D508" s="64" t="s">
        <v>442</v>
      </c>
      <c r="E508" s="83">
        <f>E509+E512+E514+E517+E520+E523+E525+E527+E530+E533+E536+E539</f>
        <v>564946939.79999995</v>
      </c>
      <c r="F508" s="63">
        <v>565209161.51999998</v>
      </c>
      <c r="G508" s="63">
        <v>542762960.72000003</v>
      </c>
      <c r="H508" s="82"/>
    </row>
    <row r="509" spans="1:8" ht="76.5" outlineLevel="1" x14ac:dyDescent="0.25">
      <c r="A509" s="62" t="s">
        <v>1450</v>
      </c>
      <c r="B509" s="61" t="s">
        <v>813</v>
      </c>
      <c r="C509" s="61" t="s">
        <v>829</v>
      </c>
      <c r="D509" s="61" t="s">
        <v>442</v>
      </c>
      <c r="E509" s="60">
        <f>E510+E511</f>
        <v>5517005.5099999998</v>
      </c>
      <c r="F509" s="60">
        <v>5517005.5099999998</v>
      </c>
      <c r="G509" s="60">
        <v>5517005.5099999998</v>
      </c>
    </row>
    <row r="510" spans="1:8" ht="51" outlineLevel="2" x14ac:dyDescent="0.25">
      <c r="A510" s="62" t="s">
        <v>1432</v>
      </c>
      <c r="B510" s="61" t="s">
        <v>813</v>
      </c>
      <c r="C510" s="61" t="s">
        <v>829</v>
      </c>
      <c r="D510" s="61" t="s">
        <v>972</v>
      </c>
      <c r="E510" s="60">
        <v>644720.18000000005</v>
      </c>
      <c r="F510" s="60">
        <v>644720.18000000005</v>
      </c>
      <c r="G510" s="60">
        <v>644720.18000000005</v>
      </c>
    </row>
    <row r="511" spans="1:8" ht="25.5" outlineLevel="2" x14ac:dyDescent="0.25">
      <c r="A511" s="62" t="s">
        <v>1322</v>
      </c>
      <c r="B511" s="61" t="s">
        <v>813</v>
      </c>
      <c r="C511" s="61" t="s">
        <v>829</v>
      </c>
      <c r="D511" s="61" t="s">
        <v>613</v>
      </c>
      <c r="E511" s="60">
        <v>4872285.33</v>
      </c>
      <c r="F511" s="60">
        <v>4872285.33</v>
      </c>
      <c r="G511" s="60">
        <v>4872285.33</v>
      </c>
    </row>
    <row r="512" spans="1:8" ht="63.75" outlineLevel="1" x14ac:dyDescent="0.25">
      <c r="A512" s="62" t="s">
        <v>1438</v>
      </c>
      <c r="B512" s="61" t="s">
        <v>813</v>
      </c>
      <c r="C512" s="61" t="s">
        <v>803</v>
      </c>
      <c r="D512" s="61" t="s">
        <v>442</v>
      </c>
      <c r="E512" s="60">
        <f>E513</f>
        <v>54000</v>
      </c>
      <c r="F512" s="60">
        <v>54000</v>
      </c>
      <c r="G512" s="60">
        <v>54000</v>
      </c>
    </row>
    <row r="513" spans="1:7" ht="25.5" outlineLevel="2" x14ac:dyDescent="0.25">
      <c r="A513" s="62" t="s">
        <v>1259</v>
      </c>
      <c r="B513" s="61" t="s">
        <v>813</v>
      </c>
      <c r="C513" s="61" t="s">
        <v>803</v>
      </c>
      <c r="D513" s="61" t="s">
        <v>548</v>
      </c>
      <c r="E513" s="60">
        <v>54000</v>
      </c>
      <c r="F513" s="60">
        <v>54000</v>
      </c>
      <c r="G513" s="60">
        <v>54000</v>
      </c>
    </row>
    <row r="514" spans="1:7" ht="51" outlineLevel="1" x14ac:dyDescent="0.25">
      <c r="A514" s="62" t="s">
        <v>1449</v>
      </c>
      <c r="B514" s="61" t="s">
        <v>813</v>
      </c>
      <c r="C514" s="61" t="s">
        <v>827</v>
      </c>
      <c r="D514" s="61" t="s">
        <v>442</v>
      </c>
      <c r="E514" s="60">
        <f>E515+E516</f>
        <v>155620.99</v>
      </c>
      <c r="F514" s="60">
        <v>155620.99</v>
      </c>
      <c r="G514" s="60">
        <v>155620.99</v>
      </c>
    </row>
    <row r="515" spans="1:7" ht="25.5" outlineLevel="2" x14ac:dyDescent="0.25">
      <c r="A515" s="62" t="s">
        <v>1322</v>
      </c>
      <c r="B515" s="61" t="s">
        <v>813</v>
      </c>
      <c r="C515" s="61" t="s">
        <v>827</v>
      </c>
      <c r="D515" s="61" t="s">
        <v>613</v>
      </c>
      <c r="E515" s="60">
        <v>138425.99</v>
      </c>
      <c r="F515" s="60">
        <v>138425.99</v>
      </c>
      <c r="G515" s="60">
        <v>138425.99</v>
      </c>
    </row>
    <row r="516" spans="1:7" ht="25.5" outlineLevel="2" x14ac:dyDescent="0.25">
      <c r="A516" s="62" t="s">
        <v>1259</v>
      </c>
      <c r="B516" s="61" t="s">
        <v>813</v>
      </c>
      <c r="C516" s="61" t="s">
        <v>827</v>
      </c>
      <c r="D516" s="61" t="s">
        <v>548</v>
      </c>
      <c r="E516" s="60">
        <v>17195</v>
      </c>
      <c r="F516" s="60">
        <v>17195</v>
      </c>
      <c r="G516" s="60">
        <v>17195</v>
      </c>
    </row>
    <row r="517" spans="1:7" ht="38.25" outlineLevel="1" x14ac:dyDescent="0.25">
      <c r="A517" s="62" t="s">
        <v>1448</v>
      </c>
      <c r="B517" s="61" t="s">
        <v>813</v>
      </c>
      <c r="C517" s="61" t="s">
        <v>825</v>
      </c>
      <c r="D517" s="61" t="s">
        <v>442</v>
      </c>
      <c r="E517" s="60">
        <f>E518+E519</f>
        <v>0</v>
      </c>
      <c r="F517" s="60">
        <v>0</v>
      </c>
      <c r="G517" s="60">
        <v>0</v>
      </c>
    </row>
    <row r="518" spans="1:7" ht="25.5" outlineLevel="2" x14ac:dyDescent="0.25">
      <c r="A518" s="62" t="s">
        <v>1322</v>
      </c>
      <c r="B518" s="61" t="s">
        <v>813</v>
      </c>
      <c r="C518" s="61" t="s">
        <v>825</v>
      </c>
      <c r="D518" s="61" t="s">
        <v>613</v>
      </c>
      <c r="E518" s="60">
        <v>0</v>
      </c>
      <c r="F518" s="60">
        <v>0</v>
      </c>
      <c r="G518" s="60">
        <v>0</v>
      </c>
    </row>
    <row r="519" spans="1:7" ht="25.5" outlineLevel="2" x14ac:dyDescent="0.25">
      <c r="A519" s="62" t="s">
        <v>1259</v>
      </c>
      <c r="B519" s="61" t="s">
        <v>813</v>
      </c>
      <c r="C519" s="61" t="s">
        <v>825</v>
      </c>
      <c r="D519" s="61" t="s">
        <v>548</v>
      </c>
      <c r="E519" s="60">
        <v>0</v>
      </c>
      <c r="F519" s="60">
        <v>0</v>
      </c>
      <c r="G519" s="60">
        <v>0</v>
      </c>
    </row>
    <row r="520" spans="1:7" ht="63.75" outlineLevel="1" x14ac:dyDescent="0.25">
      <c r="A520" s="62" t="s">
        <v>1447</v>
      </c>
      <c r="B520" s="61" t="s">
        <v>813</v>
      </c>
      <c r="C520" s="61" t="s">
        <v>823</v>
      </c>
      <c r="D520" s="61" t="s">
        <v>442</v>
      </c>
      <c r="E520" s="60">
        <f>E521+E522</f>
        <v>4969595.2699999996</v>
      </c>
      <c r="F520" s="60">
        <v>4969595.2699999996</v>
      </c>
      <c r="G520" s="60">
        <v>4952928.5999999996</v>
      </c>
    </row>
    <row r="521" spans="1:7" ht="25.5" outlineLevel="2" x14ac:dyDescent="0.25">
      <c r="A521" s="62" t="s">
        <v>1322</v>
      </c>
      <c r="B521" s="61" t="s">
        <v>813</v>
      </c>
      <c r="C521" s="61" t="s">
        <v>823</v>
      </c>
      <c r="D521" s="61" t="s">
        <v>613</v>
      </c>
      <c r="E521" s="60">
        <v>3531595.27</v>
      </c>
      <c r="F521" s="60">
        <v>3531595.27</v>
      </c>
      <c r="G521" s="60">
        <v>3514928.6</v>
      </c>
    </row>
    <row r="522" spans="1:7" ht="25.5" outlineLevel="2" x14ac:dyDescent="0.25">
      <c r="A522" s="62" t="s">
        <v>1259</v>
      </c>
      <c r="B522" s="61" t="s">
        <v>813</v>
      </c>
      <c r="C522" s="61" t="s">
        <v>823</v>
      </c>
      <c r="D522" s="61" t="s">
        <v>548</v>
      </c>
      <c r="E522" s="60">
        <v>1438000</v>
      </c>
      <c r="F522" s="60">
        <v>1438000</v>
      </c>
      <c r="G522" s="60">
        <v>1438000</v>
      </c>
    </row>
    <row r="523" spans="1:7" ht="38.25" outlineLevel="1" x14ac:dyDescent="0.25">
      <c r="A523" s="62" t="s">
        <v>1446</v>
      </c>
      <c r="B523" s="61" t="s">
        <v>813</v>
      </c>
      <c r="C523" s="61" t="s">
        <v>821</v>
      </c>
      <c r="D523" s="61" t="s">
        <v>442</v>
      </c>
      <c r="E523" s="60">
        <f>E524</f>
        <v>177000</v>
      </c>
      <c r="F523" s="60">
        <v>177000</v>
      </c>
      <c r="G523" s="60">
        <v>118000</v>
      </c>
    </row>
    <row r="524" spans="1:7" ht="25.5" outlineLevel="2" x14ac:dyDescent="0.25">
      <c r="A524" s="62" t="s">
        <v>1322</v>
      </c>
      <c r="B524" s="61" t="s">
        <v>813</v>
      </c>
      <c r="C524" s="61" t="s">
        <v>821</v>
      </c>
      <c r="D524" s="61" t="s">
        <v>613</v>
      </c>
      <c r="E524" s="60">
        <v>177000</v>
      </c>
      <c r="F524" s="60">
        <v>177000</v>
      </c>
      <c r="G524" s="60">
        <v>118000</v>
      </c>
    </row>
    <row r="525" spans="1:7" ht="38.25" outlineLevel="1" x14ac:dyDescent="0.25">
      <c r="A525" s="62" t="s">
        <v>1445</v>
      </c>
      <c r="B525" s="61" t="s">
        <v>813</v>
      </c>
      <c r="C525" s="61" t="s">
        <v>819</v>
      </c>
      <c r="D525" s="61" t="s">
        <v>442</v>
      </c>
      <c r="E525" s="60">
        <f>E526</f>
        <v>305434.96999999997</v>
      </c>
      <c r="F525" s="60">
        <v>305434.96999999997</v>
      </c>
      <c r="G525" s="60">
        <v>305434.96999999997</v>
      </c>
    </row>
    <row r="526" spans="1:7" outlineLevel="2" x14ac:dyDescent="0.25">
      <c r="A526" s="62" t="s">
        <v>1281</v>
      </c>
      <c r="B526" s="61" t="s">
        <v>813</v>
      </c>
      <c r="C526" s="61" t="s">
        <v>819</v>
      </c>
      <c r="D526" s="61" t="s">
        <v>458</v>
      </c>
      <c r="E526" s="60">
        <v>305434.96999999997</v>
      </c>
      <c r="F526" s="60">
        <v>305434.96999999997</v>
      </c>
      <c r="G526" s="60">
        <v>305434.96999999997</v>
      </c>
    </row>
    <row r="527" spans="1:7" ht="76.5" outlineLevel="1" x14ac:dyDescent="0.25">
      <c r="A527" s="62" t="s">
        <v>1268</v>
      </c>
      <c r="B527" s="61" t="s">
        <v>813</v>
      </c>
      <c r="C527" s="61" t="s">
        <v>818</v>
      </c>
      <c r="D527" s="61" t="s">
        <v>442</v>
      </c>
      <c r="E527" s="60">
        <f>E528+E529</f>
        <v>5879288.4800000004</v>
      </c>
      <c r="F527" s="60">
        <v>5983288.4800000004</v>
      </c>
      <c r="G527" s="60">
        <v>5941821.3499999996</v>
      </c>
    </row>
    <row r="528" spans="1:7" ht="25.5" outlineLevel="2" x14ac:dyDescent="0.25">
      <c r="A528" s="62" t="s">
        <v>1322</v>
      </c>
      <c r="B528" s="61" t="s">
        <v>813</v>
      </c>
      <c r="C528" s="61" t="s">
        <v>818</v>
      </c>
      <c r="D528" s="61" t="s">
        <v>613</v>
      </c>
      <c r="E528" s="60">
        <f>5154682.37-104000</f>
        <v>5050682.37</v>
      </c>
      <c r="F528" s="60">
        <v>5154682.37</v>
      </c>
      <c r="G528" s="60">
        <v>5113215.24</v>
      </c>
    </row>
    <row r="529" spans="1:7" ht="25.5" outlineLevel="2" x14ac:dyDescent="0.25">
      <c r="A529" s="62" t="s">
        <v>1259</v>
      </c>
      <c r="B529" s="61" t="s">
        <v>813</v>
      </c>
      <c r="C529" s="61" t="s">
        <v>818</v>
      </c>
      <c r="D529" s="61" t="s">
        <v>548</v>
      </c>
      <c r="E529" s="60">
        <f>828606.11</f>
        <v>828606.11</v>
      </c>
      <c r="F529" s="60">
        <v>828606.11</v>
      </c>
      <c r="G529" s="60">
        <v>828606.11</v>
      </c>
    </row>
    <row r="530" spans="1:7" ht="38.25" outlineLevel="1" x14ac:dyDescent="0.25">
      <c r="A530" s="62" t="s">
        <v>1444</v>
      </c>
      <c r="B530" s="61" t="s">
        <v>813</v>
      </c>
      <c r="C530" s="61" t="s">
        <v>816</v>
      </c>
      <c r="D530" s="61" t="s">
        <v>442</v>
      </c>
      <c r="E530" s="60">
        <f>E531+E532</f>
        <v>197912503.27000001</v>
      </c>
      <c r="F530" s="60">
        <v>197912503.27000001</v>
      </c>
      <c r="G530" s="60">
        <v>175683436.27000001</v>
      </c>
    </row>
    <row r="531" spans="1:7" ht="63.75" outlineLevel="2" x14ac:dyDescent="0.25">
      <c r="A531" s="62" t="s">
        <v>1337</v>
      </c>
      <c r="B531" s="61" t="s">
        <v>813</v>
      </c>
      <c r="C531" s="61" t="s">
        <v>816</v>
      </c>
      <c r="D531" s="61" t="s">
        <v>626</v>
      </c>
      <c r="E531" s="60">
        <v>178945983.5</v>
      </c>
      <c r="F531" s="60">
        <v>178945983.5</v>
      </c>
      <c r="G531" s="60">
        <v>157350359.66999999</v>
      </c>
    </row>
    <row r="532" spans="1:7" ht="63.75" outlineLevel="2" x14ac:dyDescent="0.25">
      <c r="A532" s="62" t="s">
        <v>1275</v>
      </c>
      <c r="B532" s="61" t="s">
        <v>813</v>
      </c>
      <c r="C532" s="61" t="s">
        <v>816</v>
      </c>
      <c r="D532" s="61" t="s">
        <v>583</v>
      </c>
      <c r="E532" s="60">
        <v>18966519.77</v>
      </c>
      <c r="F532" s="60">
        <v>18966519.77</v>
      </c>
      <c r="G532" s="60">
        <v>18333076.600000001</v>
      </c>
    </row>
    <row r="533" spans="1:7" ht="25.5" outlineLevel="1" x14ac:dyDescent="0.25">
      <c r="A533" s="62" t="s">
        <v>1443</v>
      </c>
      <c r="B533" s="61" t="s">
        <v>813</v>
      </c>
      <c r="C533" s="61" t="s">
        <v>814</v>
      </c>
      <c r="D533" s="61" t="s">
        <v>442</v>
      </c>
      <c r="E533" s="60">
        <f>E534+E535</f>
        <v>19281175.539999999</v>
      </c>
      <c r="F533" s="60">
        <v>19281175.539999999</v>
      </c>
      <c r="G533" s="60">
        <v>19281175.539999999</v>
      </c>
    </row>
    <row r="534" spans="1:7" ht="25.5" outlineLevel="2" x14ac:dyDescent="0.25">
      <c r="A534" s="62" t="s">
        <v>1322</v>
      </c>
      <c r="B534" s="61" t="s">
        <v>813</v>
      </c>
      <c r="C534" s="61" t="s">
        <v>814</v>
      </c>
      <c r="D534" s="61" t="s">
        <v>613</v>
      </c>
      <c r="E534" s="60">
        <v>16629597.82</v>
      </c>
      <c r="F534" s="60">
        <v>16629597.82</v>
      </c>
      <c r="G534" s="60">
        <v>16629597.82</v>
      </c>
    </row>
    <row r="535" spans="1:7" ht="25.5" outlineLevel="2" x14ac:dyDescent="0.25">
      <c r="A535" s="62" t="s">
        <v>1259</v>
      </c>
      <c r="B535" s="61" t="s">
        <v>813</v>
      </c>
      <c r="C535" s="61" t="s">
        <v>814</v>
      </c>
      <c r="D535" s="61" t="s">
        <v>548</v>
      </c>
      <c r="E535" s="60">
        <v>2651577.7200000002</v>
      </c>
      <c r="F535" s="60">
        <v>2651577.7200000002</v>
      </c>
      <c r="G535" s="60">
        <v>2651577.7200000002</v>
      </c>
    </row>
    <row r="536" spans="1:7" ht="76.5" outlineLevel="1" x14ac:dyDescent="0.25">
      <c r="A536" s="62" t="s">
        <v>1425</v>
      </c>
      <c r="B536" s="61" t="s">
        <v>813</v>
      </c>
      <c r="C536" s="61" t="s">
        <v>796</v>
      </c>
      <c r="D536" s="61" t="s">
        <v>442</v>
      </c>
      <c r="E536" s="60">
        <f>E537+E538</f>
        <v>330334300</v>
      </c>
      <c r="F536" s="60">
        <v>330334300</v>
      </c>
      <c r="G536" s="60">
        <v>330234300</v>
      </c>
    </row>
    <row r="537" spans="1:7" ht="63.75" outlineLevel="2" x14ac:dyDescent="0.25">
      <c r="A537" s="62" t="s">
        <v>1337</v>
      </c>
      <c r="B537" s="61" t="s">
        <v>813</v>
      </c>
      <c r="C537" s="61" t="s">
        <v>796</v>
      </c>
      <c r="D537" s="61" t="s">
        <v>626</v>
      </c>
      <c r="E537" s="60">
        <v>293723220</v>
      </c>
      <c r="F537" s="60">
        <v>293723220</v>
      </c>
      <c r="G537" s="60">
        <v>293623220</v>
      </c>
    </row>
    <row r="538" spans="1:7" ht="63.75" outlineLevel="2" x14ac:dyDescent="0.25">
      <c r="A538" s="62" t="s">
        <v>1275</v>
      </c>
      <c r="B538" s="61" t="s">
        <v>813</v>
      </c>
      <c r="C538" s="61" t="s">
        <v>796</v>
      </c>
      <c r="D538" s="61" t="s">
        <v>583</v>
      </c>
      <c r="E538" s="60">
        <v>36611080</v>
      </c>
      <c r="F538" s="60">
        <v>36611080</v>
      </c>
      <c r="G538" s="60">
        <v>36611080</v>
      </c>
    </row>
    <row r="539" spans="1:7" ht="89.25" outlineLevel="1" x14ac:dyDescent="0.25">
      <c r="A539" s="62" t="s">
        <v>1266</v>
      </c>
      <c r="B539" s="61" t="s">
        <v>813</v>
      </c>
      <c r="C539" s="61" t="s">
        <v>812</v>
      </c>
      <c r="D539" s="61" t="s">
        <v>442</v>
      </c>
      <c r="E539" s="60">
        <f>E540</f>
        <v>361015.77</v>
      </c>
      <c r="F539" s="60">
        <v>519237.49</v>
      </c>
      <c r="G539" s="60">
        <v>519237.49</v>
      </c>
    </row>
    <row r="540" spans="1:7" ht="25.5" outlineLevel="2" x14ac:dyDescent="0.25">
      <c r="A540" s="62" t="s">
        <v>1322</v>
      </c>
      <c r="B540" s="61" t="s">
        <v>813</v>
      </c>
      <c r="C540" s="61" t="s">
        <v>812</v>
      </c>
      <c r="D540" s="61" t="s">
        <v>613</v>
      </c>
      <c r="E540" s="60">
        <f>519237.49-158221.72</f>
        <v>361015.77</v>
      </c>
      <c r="F540" s="60">
        <v>519237.49</v>
      </c>
      <c r="G540" s="60">
        <v>519237.49</v>
      </c>
    </row>
    <row r="541" spans="1:7" x14ac:dyDescent="0.25">
      <c r="A541" s="65" t="s">
        <v>1442</v>
      </c>
      <c r="B541" s="64" t="s">
        <v>763</v>
      </c>
      <c r="C541" s="64" t="s">
        <v>450</v>
      </c>
      <c r="D541" s="64" t="s">
        <v>442</v>
      </c>
      <c r="E541" s="63">
        <f>E542+E544+E546+E548+E552+E554+E556+E558+E560+E562+E564+E566+E568+E570+E572+E574+E576+E578+E580+E582+E584+E586+E588+E590+E592+E594+E596+E598+E601+E603+E607+E609+E612+E614</f>
        <v>829976910.44000006</v>
      </c>
      <c r="F541" s="63">
        <v>830381909.00999999</v>
      </c>
      <c r="G541" s="63">
        <v>822042964.82000005</v>
      </c>
    </row>
    <row r="542" spans="1:7" ht="114.75" outlineLevel="1" x14ac:dyDescent="0.25">
      <c r="A542" s="62" t="s">
        <v>1441</v>
      </c>
      <c r="B542" s="61" t="s">
        <v>763</v>
      </c>
      <c r="C542" s="61" t="s">
        <v>809</v>
      </c>
      <c r="D542" s="61" t="s">
        <v>442</v>
      </c>
      <c r="E542" s="60">
        <f>E543</f>
        <v>1024700</v>
      </c>
      <c r="F542" s="60">
        <v>1024700</v>
      </c>
      <c r="G542" s="60">
        <v>1024700</v>
      </c>
    </row>
    <row r="543" spans="1:7" ht="25.5" outlineLevel="2" x14ac:dyDescent="0.25">
      <c r="A543" s="62" t="s">
        <v>1259</v>
      </c>
      <c r="B543" s="61" t="s">
        <v>763</v>
      </c>
      <c r="C543" s="61" t="s">
        <v>809</v>
      </c>
      <c r="D543" s="61" t="s">
        <v>548</v>
      </c>
      <c r="E543" s="60">
        <v>1024700</v>
      </c>
      <c r="F543" s="60">
        <v>1024700</v>
      </c>
      <c r="G543" s="60">
        <v>1024700</v>
      </c>
    </row>
    <row r="544" spans="1:7" ht="114.75" outlineLevel="1" x14ac:dyDescent="0.25">
      <c r="A544" s="62" t="s">
        <v>1440</v>
      </c>
      <c r="B544" s="61" t="s">
        <v>763</v>
      </c>
      <c r="C544" s="61" t="s">
        <v>807</v>
      </c>
      <c r="D544" s="61" t="s">
        <v>442</v>
      </c>
      <c r="E544" s="60">
        <f>E545</f>
        <v>1656574</v>
      </c>
      <c r="F544" s="60">
        <v>1656574</v>
      </c>
      <c r="G544" s="60">
        <v>1656574</v>
      </c>
    </row>
    <row r="545" spans="1:7" ht="25.5" outlineLevel="2" x14ac:dyDescent="0.25">
      <c r="A545" s="62" t="s">
        <v>1259</v>
      </c>
      <c r="B545" s="61" t="s">
        <v>763</v>
      </c>
      <c r="C545" s="61" t="s">
        <v>807</v>
      </c>
      <c r="D545" s="61" t="s">
        <v>548</v>
      </c>
      <c r="E545" s="60">
        <v>1656574</v>
      </c>
      <c r="F545" s="60">
        <v>1656574</v>
      </c>
      <c r="G545" s="60">
        <v>1656574</v>
      </c>
    </row>
    <row r="546" spans="1:7" ht="51" outlineLevel="1" x14ac:dyDescent="0.25">
      <c r="A546" s="62" t="s">
        <v>1279</v>
      </c>
      <c r="B546" s="61" t="s">
        <v>763</v>
      </c>
      <c r="C546" s="61" t="s">
        <v>593</v>
      </c>
      <c r="D546" s="61" t="s">
        <v>442</v>
      </c>
      <c r="E546" s="60">
        <f>E547</f>
        <v>6246616.7000000002</v>
      </c>
      <c r="F546" s="60">
        <v>6246616.7000000002</v>
      </c>
      <c r="G546" s="60">
        <v>6053493.2599999998</v>
      </c>
    </row>
    <row r="547" spans="1:7" ht="25.5" outlineLevel="2" x14ac:dyDescent="0.25">
      <c r="A547" s="62" t="s">
        <v>1322</v>
      </c>
      <c r="B547" s="61" t="s">
        <v>763</v>
      </c>
      <c r="C547" s="61" t="s">
        <v>593</v>
      </c>
      <c r="D547" s="61" t="s">
        <v>613</v>
      </c>
      <c r="E547" s="60">
        <v>6246616.7000000002</v>
      </c>
      <c r="F547" s="60">
        <v>6246616.7000000002</v>
      </c>
      <c r="G547" s="60">
        <v>6053493.2599999998</v>
      </c>
    </row>
    <row r="548" spans="1:7" ht="63.75" outlineLevel="1" x14ac:dyDescent="0.25">
      <c r="A548" s="62" t="s">
        <v>1439</v>
      </c>
      <c r="B548" s="61" t="s">
        <v>763</v>
      </c>
      <c r="C548" s="61" t="s">
        <v>805</v>
      </c>
      <c r="D548" s="61" t="s">
        <v>442</v>
      </c>
      <c r="E548" s="60">
        <f>E549+E550+E551</f>
        <v>32321153.419999998</v>
      </c>
      <c r="F548" s="60">
        <v>32321153.420000002</v>
      </c>
      <c r="G548" s="60">
        <v>26321153.420000002</v>
      </c>
    </row>
    <row r="549" spans="1:7" ht="51" outlineLevel="2" x14ac:dyDescent="0.25">
      <c r="A549" s="62" t="s">
        <v>1432</v>
      </c>
      <c r="B549" s="61" t="s">
        <v>763</v>
      </c>
      <c r="C549" s="61" t="s">
        <v>805</v>
      </c>
      <c r="D549" s="61" t="s">
        <v>972</v>
      </c>
      <c r="E549" s="60">
        <v>22193020.079999998</v>
      </c>
      <c r="F549" s="60">
        <v>22193020.079999998</v>
      </c>
      <c r="G549" s="60">
        <v>22193020.079999998</v>
      </c>
    </row>
    <row r="550" spans="1:7" outlineLevel="2" x14ac:dyDescent="0.25">
      <c r="A550" s="62" t="s">
        <v>1281</v>
      </c>
      <c r="B550" s="61" t="s">
        <v>763</v>
      </c>
      <c r="C550" s="61" t="s">
        <v>805</v>
      </c>
      <c r="D550" s="61" t="s">
        <v>458</v>
      </c>
      <c r="E550" s="60">
        <v>378133.34</v>
      </c>
      <c r="F550" s="60">
        <v>378133.34</v>
      </c>
      <c r="G550" s="60">
        <v>378133.34</v>
      </c>
    </row>
    <row r="551" spans="1:7" ht="25.5" outlineLevel="2" x14ac:dyDescent="0.25">
      <c r="A551" s="62" t="s">
        <v>1322</v>
      </c>
      <c r="B551" s="61" t="s">
        <v>763</v>
      </c>
      <c r="C551" s="61" t="s">
        <v>805</v>
      </c>
      <c r="D551" s="61" t="s">
        <v>613</v>
      </c>
      <c r="E551" s="60">
        <v>9750000</v>
      </c>
      <c r="F551" s="60">
        <v>9750000</v>
      </c>
      <c r="G551" s="60">
        <v>3750000</v>
      </c>
    </row>
    <row r="552" spans="1:7" ht="63.75" outlineLevel="1" x14ac:dyDescent="0.25">
      <c r="A552" s="62" t="s">
        <v>1438</v>
      </c>
      <c r="B552" s="61" t="s">
        <v>763</v>
      </c>
      <c r="C552" s="61" t="s">
        <v>803</v>
      </c>
      <c r="D552" s="61" t="s">
        <v>442</v>
      </c>
      <c r="E552" s="60">
        <f>E553</f>
        <v>300000</v>
      </c>
      <c r="F552" s="60">
        <v>300000</v>
      </c>
      <c r="G552" s="60">
        <v>300000</v>
      </c>
    </row>
    <row r="553" spans="1:7" ht="25.5" outlineLevel="2" x14ac:dyDescent="0.25">
      <c r="A553" s="62" t="s">
        <v>1322</v>
      </c>
      <c r="B553" s="61" t="s">
        <v>763</v>
      </c>
      <c r="C553" s="61" t="s">
        <v>803</v>
      </c>
      <c r="D553" s="61" t="s">
        <v>613</v>
      </c>
      <c r="E553" s="60">
        <v>300000</v>
      </c>
      <c r="F553" s="60">
        <v>300000</v>
      </c>
      <c r="G553" s="60">
        <v>300000</v>
      </c>
    </row>
    <row r="554" spans="1:7" ht="51" outlineLevel="1" x14ac:dyDescent="0.25">
      <c r="A554" s="62" t="s">
        <v>1433</v>
      </c>
      <c r="B554" s="61" t="s">
        <v>763</v>
      </c>
      <c r="C554" s="61" t="s">
        <v>983</v>
      </c>
      <c r="D554" s="61" t="s">
        <v>442</v>
      </c>
      <c r="E554" s="60">
        <f>E555</f>
        <v>0</v>
      </c>
      <c r="F554" s="60">
        <v>0</v>
      </c>
      <c r="G554" s="60">
        <v>0</v>
      </c>
    </row>
    <row r="555" spans="1:7" ht="51" outlineLevel="2" x14ac:dyDescent="0.25">
      <c r="A555" s="62" t="s">
        <v>1432</v>
      </c>
      <c r="B555" s="61" t="s">
        <v>763</v>
      </c>
      <c r="C555" s="61" t="s">
        <v>983</v>
      </c>
      <c r="D555" s="61" t="s">
        <v>972</v>
      </c>
      <c r="E555" s="60">
        <v>0</v>
      </c>
      <c r="F555" s="60">
        <v>0</v>
      </c>
      <c r="G555" s="60">
        <v>0</v>
      </c>
    </row>
    <row r="556" spans="1:7" ht="63.75" outlineLevel="1" x14ac:dyDescent="0.25">
      <c r="A556" s="62" t="s">
        <v>1437</v>
      </c>
      <c r="B556" s="61" t="s">
        <v>763</v>
      </c>
      <c r="C556" s="61" t="s">
        <v>981</v>
      </c>
      <c r="D556" s="61" t="s">
        <v>442</v>
      </c>
      <c r="E556" s="60">
        <f>E557</f>
        <v>0</v>
      </c>
      <c r="F556" s="60">
        <v>0</v>
      </c>
      <c r="G556" s="60">
        <v>0</v>
      </c>
    </row>
    <row r="557" spans="1:7" ht="51" outlineLevel="2" x14ac:dyDescent="0.25">
      <c r="A557" s="62" t="s">
        <v>1432</v>
      </c>
      <c r="B557" s="61" t="s">
        <v>763</v>
      </c>
      <c r="C557" s="61" t="s">
        <v>981</v>
      </c>
      <c r="D557" s="61" t="s">
        <v>972</v>
      </c>
      <c r="E557" s="60">
        <v>0</v>
      </c>
      <c r="F557" s="60">
        <v>0</v>
      </c>
      <c r="G557" s="60">
        <v>0</v>
      </c>
    </row>
    <row r="558" spans="1:7" ht="76.5" outlineLevel="1" x14ac:dyDescent="0.25">
      <c r="A558" s="62" t="s">
        <v>1436</v>
      </c>
      <c r="B558" s="61" t="s">
        <v>763</v>
      </c>
      <c r="C558" s="61" t="s">
        <v>801</v>
      </c>
      <c r="D558" s="61" t="s">
        <v>442</v>
      </c>
      <c r="E558" s="60">
        <f>E559</f>
        <v>19953200</v>
      </c>
      <c r="F558" s="60">
        <v>19953200</v>
      </c>
      <c r="G558" s="60">
        <v>19953200</v>
      </c>
    </row>
    <row r="559" spans="1:7" ht="25.5" outlineLevel="2" x14ac:dyDescent="0.25">
      <c r="A559" s="62" t="s">
        <v>1322</v>
      </c>
      <c r="B559" s="61" t="s">
        <v>763</v>
      </c>
      <c r="C559" s="61" t="s">
        <v>801</v>
      </c>
      <c r="D559" s="61" t="s">
        <v>613</v>
      </c>
      <c r="E559" s="60">
        <v>19953200</v>
      </c>
      <c r="F559" s="60">
        <v>19953200</v>
      </c>
      <c r="G559" s="60">
        <v>19953200</v>
      </c>
    </row>
    <row r="560" spans="1:7" ht="76.5" outlineLevel="1" x14ac:dyDescent="0.25">
      <c r="A560" s="62" t="s">
        <v>1435</v>
      </c>
      <c r="B560" s="61" t="s">
        <v>763</v>
      </c>
      <c r="C560" s="61" t="s">
        <v>979</v>
      </c>
      <c r="D560" s="61" t="s">
        <v>442</v>
      </c>
      <c r="E560" s="60">
        <f>E561</f>
        <v>100160422.54000001</v>
      </c>
      <c r="F560" s="60">
        <v>100160422.54000001</v>
      </c>
      <c r="G560" s="60">
        <v>100160422.54000001</v>
      </c>
    </row>
    <row r="561" spans="1:7" ht="51" outlineLevel="2" x14ac:dyDescent="0.25">
      <c r="A561" s="62" t="s">
        <v>1432</v>
      </c>
      <c r="B561" s="61" t="s">
        <v>763</v>
      </c>
      <c r="C561" s="61" t="s">
        <v>979</v>
      </c>
      <c r="D561" s="61" t="s">
        <v>972</v>
      </c>
      <c r="E561" s="60">
        <v>100160422.54000001</v>
      </c>
      <c r="F561" s="60">
        <v>100160422.54000001</v>
      </c>
      <c r="G561" s="60">
        <v>100160422.54000001</v>
      </c>
    </row>
    <row r="562" spans="1:7" ht="51" outlineLevel="1" x14ac:dyDescent="0.25">
      <c r="A562" s="62" t="s">
        <v>1434</v>
      </c>
      <c r="B562" s="61" t="s">
        <v>763</v>
      </c>
      <c r="C562" s="61" t="s">
        <v>978</v>
      </c>
      <c r="D562" s="61" t="s">
        <v>442</v>
      </c>
      <c r="E562" s="60">
        <f>E563</f>
        <v>0</v>
      </c>
      <c r="F562" s="60">
        <v>0</v>
      </c>
      <c r="G562" s="60">
        <v>0</v>
      </c>
    </row>
    <row r="563" spans="1:7" ht="51" outlineLevel="2" x14ac:dyDescent="0.25">
      <c r="A563" s="62" t="s">
        <v>1432</v>
      </c>
      <c r="B563" s="61" t="s">
        <v>763</v>
      </c>
      <c r="C563" s="61" t="s">
        <v>978</v>
      </c>
      <c r="D563" s="61" t="s">
        <v>972</v>
      </c>
      <c r="E563" s="60">
        <v>0</v>
      </c>
      <c r="F563" s="60">
        <v>0</v>
      </c>
      <c r="G563" s="60">
        <v>0</v>
      </c>
    </row>
    <row r="564" spans="1:7" ht="51" outlineLevel="1" x14ac:dyDescent="0.25">
      <c r="A564" s="62" t="s">
        <v>1434</v>
      </c>
      <c r="B564" s="61" t="s">
        <v>763</v>
      </c>
      <c r="C564" s="61" t="s">
        <v>976</v>
      </c>
      <c r="D564" s="61" t="s">
        <v>442</v>
      </c>
      <c r="E564" s="60">
        <f>E565</f>
        <v>4979570.72</v>
      </c>
      <c r="F564" s="60">
        <v>4979570.72</v>
      </c>
      <c r="G564" s="60">
        <v>4979570.72</v>
      </c>
    </row>
    <row r="565" spans="1:7" ht="51" outlineLevel="2" x14ac:dyDescent="0.25">
      <c r="A565" s="62" t="s">
        <v>1432</v>
      </c>
      <c r="B565" s="61" t="s">
        <v>763</v>
      </c>
      <c r="C565" s="61" t="s">
        <v>976</v>
      </c>
      <c r="D565" s="61" t="s">
        <v>972</v>
      </c>
      <c r="E565" s="60">
        <v>4979570.72</v>
      </c>
      <c r="F565" s="60">
        <v>4979570.72</v>
      </c>
      <c r="G565" s="60">
        <v>4979570.72</v>
      </c>
    </row>
    <row r="566" spans="1:7" ht="51" outlineLevel="1" x14ac:dyDescent="0.25">
      <c r="A566" s="62" t="s">
        <v>1433</v>
      </c>
      <c r="B566" s="61" t="s">
        <v>763</v>
      </c>
      <c r="C566" s="61" t="s">
        <v>973</v>
      </c>
      <c r="D566" s="61" t="s">
        <v>442</v>
      </c>
      <c r="E566" s="60">
        <f>E567</f>
        <v>7469356.0800000001</v>
      </c>
      <c r="F566" s="60">
        <v>7469356.0800000001</v>
      </c>
      <c r="G566" s="60">
        <v>7469356.0800000001</v>
      </c>
    </row>
    <row r="567" spans="1:7" ht="51" outlineLevel="2" x14ac:dyDescent="0.25">
      <c r="A567" s="62" t="s">
        <v>1432</v>
      </c>
      <c r="B567" s="61" t="s">
        <v>763</v>
      </c>
      <c r="C567" s="61" t="s">
        <v>973</v>
      </c>
      <c r="D567" s="61" t="s">
        <v>972</v>
      </c>
      <c r="E567" s="60">
        <v>7469356.0800000001</v>
      </c>
      <c r="F567" s="60">
        <v>7469356.0800000001</v>
      </c>
      <c r="G567" s="60">
        <v>7469356.0800000001</v>
      </c>
    </row>
    <row r="568" spans="1:7" ht="51" outlineLevel="1" x14ac:dyDescent="0.25">
      <c r="A568" s="62" t="s">
        <v>1431</v>
      </c>
      <c r="B568" s="61" t="s">
        <v>763</v>
      </c>
      <c r="C568" s="61" t="s">
        <v>799</v>
      </c>
      <c r="D568" s="61" t="s">
        <v>442</v>
      </c>
      <c r="E568" s="60">
        <f>E569</f>
        <v>401604</v>
      </c>
      <c r="F568" s="60">
        <v>401604</v>
      </c>
      <c r="G568" s="60">
        <v>365200.9</v>
      </c>
    </row>
    <row r="569" spans="1:7" outlineLevel="2" x14ac:dyDescent="0.25">
      <c r="A569" s="62" t="s">
        <v>1281</v>
      </c>
      <c r="B569" s="61" t="s">
        <v>763</v>
      </c>
      <c r="C569" s="61" t="s">
        <v>799</v>
      </c>
      <c r="D569" s="61" t="s">
        <v>458</v>
      </c>
      <c r="E569" s="60">
        <v>401604</v>
      </c>
      <c r="F569" s="60">
        <v>401604</v>
      </c>
      <c r="G569" s="60">
        <v>365200.9</v>
      </c>
    </row>
    <row r="570" spans="1:7" ht="51" outlineLevel="1" x14ac:dyDescent="0.25">
      <c r="A570" s="62" t="s">
        <v>1430</v>
      </c>
      <c r="B570" s="61" t="s">
        <v>763</v>
      </c>
      <c r="C570" s="61" t="s">
        <v>797</v>
      </c>
      <c r="D570" s="61" t="s">
        <v>442</v>
      </c>
      <c r="E570" s="60">
        <f>E571</f>
        <v>8631167</v>
      </c>
      <c r="F570" s="60">
        <v>8631167</v>
      </c>
      <c r="G570" s="60">
        <v>8631166.9499999993</v>
      </c>
    </row>
    <row r="571" spans="1:7" ht="25.5" outlineLevel="2" x14ac:dyDescent="0.25">
      <c r="A571" s="62" t="s">
        <v>1322</v>
      </c>
      <c r="B571" s="61" t="s">
        <v>763</v>
      </c>
      <c r="C571" s="61" t="s">
        <v>797</v>
      </c>
      <c r="D571" s="61" t="s">
        <v>613</v>
      </c>
      <c r="E571" s="60">
        <v>8631167</v>
      </c>
      <c r="F571" s="60">
        <v>8631167</v>
      </c>
      <c r="G571" s="60">
        <v>8631166.9499999993</v>
      </c>
    </row>
    <row r="572" spans="1:7" ht="76.5" outlineLevel="1" x14ac:dyDescent="0.25">
      <c r="A572" s="62" t="s">
        <v>1425</v>
      </c>
      <c r="B572" s="61" t="s">
        <v>763</v>
      </c>
      <c r="C572" s="61" t="s">
        <v>796</v>
      </c>
      <c r="D572" s="61" t="s">
        <v>442</v>
      </c>
      <c r="E572" s="60">
        <f>E573</f>
        <v>0</v>
      </c>
      <c r="F572" s="60">
        <v>0</v>
      </c>
      <c r="G572" s="60">
        <v>0</v>
      </c>
    </row>
    <row r="573" spans="1:7" ht="63.75" outlineLevel="2" x14ac:dyDescent="0.25">
      <c r="A573" s="62" t="s">
        <v>1337</v>
      </c>
      <c r="B573" s="61" t="s">
        <v>763</v>
      </c>
      <c r="C573" s="61" t="s">
        <v>796</v>
      </c>
      <c r="D573" s="61" t="s">
        <v>626</v>
      </c>
      <c r="E573" s="60">
        <v>0</v>
      </c>
      <c r="F573" s="60">
        <v>0</v>
      </c>
      <c r="G573" s="60">
        <v>0</v>
      </c>
    </row>
    <row r="574" spans="1:7" ht="76.5" outlineLevel="1" x14ac:dyDescent="0.25">
      <c r="A574" s="62" t="s">
        <v>1268</v>
      </c>
      <c r="B574" s="61" t="s">
        <v>763</v>
      </c>
      <c r="C574" s="61" t="s">
        <v>795</v>
      </c>
      <c r="D574" s="61" t="s">
        <v>442</v>
      </c>
      <c r="E574" s="60">
        <f>E575</f>
        <v>5362987.6500000004</v>
      </c>
      <c r="F574" s="60">
        <v>5449487.6500000004</v>
      </c>
      <c r="G574" s="60">
        <v>5436986.9000000004</v>
      </c>
    </row>
    <row r="575" spans="1:7" ht="25.5" outlineLevel="2" x14ac:dyDescent="0.25">
      <c r="A575" s="62" t="s">
        <v>1322</v>
      </c>
      <c r="B575" s="61" t="s">
        <v>763</v>
      </c>
      <c r="C575" s="61" t="s">
        <v>795</v>
      </c>
      <c r="D575" s="61" t="s">
        <v>613</v>
      </c>
      <c r="E575" s="60">
        <f>5449487.65-86500</f>
        <v>5362987.6500000004</v>
      </c>
      <c r="F575" s="60">
        <v>5449487.6500000004</v>
      </c>
      <c r="G575" s="60">
        <v>5436986.9000000004</v>
      </c>
    </row>
    <row r="576" spans="1:7" ht="89.25" outlineLevel="1" x14ac:dyDescent="0.25">
      <c r="A576" s="62" t="s">
        <v>1429</v>
      </c>
      <c r="B576" s="61" t="s">
        <v>763</v>
      </c>
      <c r="C576" s="61" t="s">
        <v>793</v>
      </c>
      <c r="D576" s="61" t="s">
        <v>442</v>
      </c>
      <c r="E576" s="60">
        <f>E577</f>
        <v>236440.3</v>
      </c>
      <c r="F576" s="60">
        <v>236440.3</v>
      </c>
      <c r="G576" s="60">
        <v>236440.3</v>
      </c>
    </row>
    <row r="577" spans="1:7" ht="25.5" outlineLevel="2" x14ac:dyDescent="0.25">
      <c r="A577" s="62" t="s">
        <v>1322</v>
      </c>
      <c r="B577" s="61" t="s">
        <v>763</v>
      </c>
      <c r="C577" s="61" t="s">
        <v>793</v>
      </c>
      <c r="D577" s="61" t="s">
        <v>613</v>
      </c>
      <c r="E577" s="60">
        <v>236440.3</v>
      </c>
      <c r="F577" s="60">
        <v>236440.3</v>
      </c>
      <c r="G577" s="60">
        <v>236440.3</v>
      </c>
    </row>
    <row r="578" spans="1:7" ht="76.5" outlineLevel="1" x14ac:dyDescent="0.25">
      <c r="A578" s="62" t="s">
        <v>1428</v>
      </c>
      <c r="B578" s="61" t="s">
        <v>763</v>
      </c>
      <c r="C578" s="61" t="s">
        <v>791</v>
      </c>
      <c r="D578" s="61" t="s">
        <v>442</v>
      </c>
      <c r="E578" s="60">
        <f>E579</f>
        <v>46812582.909999996</v>
      </c>
      <c r="F578" s="60">
        <v>46812582.909999996</v>
      </c>
      <c r="G578" s="60">
        <v>45447562.359999999</v>
      </c>
    </row>
    <row r="579" spans="1:7" ht="63.75" outlineLevel="2" x14ac:dyDescent="0.25">
      <c r="A579" s="62" t="s">
        <v>1337</v>
      </c>
      <c r="B579" s="61" t="s">
        <v>763</v>
      </c>
      <c r="C579" s="61" t="s">
        <v>791</v>
      </c>
      <c r="D579" s="61" t="s">
        <v>626</v>
      </c>
      <c r="E579" s="60">
        <v>46812582.909999996</v>
      </c>
      <c r="F579" s="60">
        <v>46812582.909999996</v>
      </c>
      <c r="G579" s="60">
        <v>45447562.359999999</v>
      </c>
    </row>
    <row r="580" spans="1:7" ht="127.5" outlineLevel="1" x14ac:dyDescent="0.25">
      <c r="A580" s="62" t="s">
        <v>1427</v>
      </c>
      <c r="B580" s="61" t="s">
        <v>763</v>
      </c>
      <c r="C580" s="61" t="s">
        <v>789</v>
      </c>
      <c r="D580" s="61" t="s">
        <v>442</v>
      </c>
      <c r="E580" s="60">
        <f>E581</f>
        <v>800000</v>
      </c>
      <c r="F580" s="60">
        <v>800000</v>
      </c>
      <c r="G580" s="60">
        <v>800000</v>
      </c>
    </row>
    <row r="581" spans="1:7" ht="25.5" outlineLevel="2" x14ac:dyDescent="0.25">
      <c r="A581" s="62" t="s">
        <v>1322</v>
      </c>
      <c r="B581" s="61" t="s">
        <v>763</v>
      </c>
      <c r="C581" s="61" t="s">
        <v>789</v>
      </c>
      <c r="D581" s="61" t="s">
        <v>613</v>
      </c>
      <c r="E581" s="60">
        <v>800000</v>
      </c>
      <c r="F581" s="60">
        <v>800000</v>
      </c>
      <c r="G581" s="60">
        <v>800000</v>
      </c>
    </row>
    <row r="582" spans="1:7" ht="89.25" outlineLevel="1" x14ac:dyDescent="0.25">
      <c r="A582" s="62" t="s">
        <v>1426</v>
      </c>
      <c r="B582" s="61" t="s">
        <v>763</v>
      </c>
      <c r="C582" s="61" t="s">
        <v>787</v>
      </c>
      <c r="D582" s="61" t="s">
        <v>442</v>
      </c>
      <c r="E582" s="60">
        <f>E583</f>
        <v>2048100</v>
      </c>
      <c r="F582" s="60">
        <v>2048100</v>
      </c>
      <c r="G582" s="60">
        <v>2048100</v>
      </c>
    </row>
    <row r="583" spans="1:7" ht="63.75" outlineLevel="2" x14ac:dyDescent="0.25">
      <c r="A583" s="62" t="s">
        <v>1337</v>
      </c>
      <c r="B583" s="61" t="s">
        <v>763</v>
      </c>
      <c r="C583" s="61" t="s">
        <v>787</v>
      </c>
      <c r="D583" s="61" t="s">
        <v>626</v>
      </c>
      <c r="E583" s="60">
        <v>2048100</v>
      </c>
      <c r="F583" s="60">
        <v>2048100</v>
      </c>
      <c r="G583" s="60">
        <v>2048100</v>
      </c>
    </row>
    <row r="584" spans="1:7" ht="76.5" outlineLevel="1" x14ac:dyDescent="0.25">
      <c r="A584" s="62" t="s">
        <v>1425</v>
      </c>
      <c r="B584" s="61" t="s">
        <v>763</v>
      </c>
      <c r="C584" s="61" t="s">
        <v>785</v>
      </c>
      <c r="D584" s="61" t="s">
        <v>442</v>
      </c>
      <c r="E584" s="60">
        <f>E585</f>
        <v>475555800</v>
      </c>
      <c r="F584" s="60">
        <v>475555800</v>
      </c>
      <c r="G584" s="60">
        <v>475555800</v>
      </c>
    </row>
    <row r="585" spans="1:7" ht="63.75" outlineLevel="2" x14ac:dyDescent="0.25">
      <c r="A585" s="62" t="s">
        <v>1337</v>
      </c>
      <c r="B585" s="61" t="s">
        <v>763</v>
      </c>
      <c r="C585" s="61" t="s">
        <v>785</v>
      </c>
      <c r="D585" s="61" t="s">
        <v>626</v>
      </c>
      <c r="E585" s="60">
        <v>475555800</v>
      </c>
      <c r="F585" s="60">
        <v>475555800</v>
      </c>
      <c r="G585" s="60">
        <v>475555800</v>
      </c>
    </row>
    <row r="586" spans="1:7" ht="165.75" outlineLevel="1" x14ac:dyDescent="0.25">
      <c r="A586" s="62" t="s">
        <v>1424</v>
      </c>
      <c r="B586" s="61" t="s">
        <v>763</v>
      </c>
      <c r="C586" s="61" t="s">
        <v>783</v>
      </c>
      <c r="D586" s="61" t="s">
        <v>442</v>
      </c>
      <c r="E586" s="60">
        <f>E587</f>
        <v>995100</v>
      </c>
      <c r="F586" s="60">
        <v>995100</v>
      </c>
      <c r="G586" s="60">
        <v>802825</v>
      </c>
    </row>
    <row r="587" spans="1:7" ht="25.5" outlineLevel="2" x14ac:dyDescent="0.25">
      <c r="A587" s="62" t="s">
        <v>1322</v>
      </c>
      <c r="B587" s="61" t="s">
        <v>763</v>
      </c>
      <c r="C587" s="61" t="s">
        <v>783</v>
      </c>
      <c r="D587" s="61" t="s">
        <v>613</v>
      </c>
      <c r="E587" s="60">
        <v>995100</v>
      </c>
      <c r="F587" s="60">
        <v>995100</v>
      </c>
      <c r="G587" s="60">
        <v>802825</v>
      </c>
    </row>
    <row r="588" spans="1:7" ht="89.25" outlineLevel="1" x14ac:dyDescent="0.25">
      <c r="A588" s="62" t="s">
        <v>1266</v>
      </c>
      <c r="B588" s="61" t="s">
        <v>763</v>
      </c>
      <c r="C588" s="61" t="s">
        <v>782</v>
      </c>
      <c r="D588" s="61" t="s">
        <v>442</v>
      </c>
      <c r="E588" s="60">
        <f>E589</f>
        <v>663411.92999999993</v>
      </c>
      <c r="F588" s="60">
        <v>981910.5</v>
      </c>
      <c r="G588" s="60">
        <v>981910.5</v>
      </c>
    </row>
    <row r="589" spans="1:7" ht="25.5" outlineLevel="2" x14ac:dyDescent="0.25">
      <c r="A589" s="62" t="s">
        <v>1322</v>
      </c>
      <c r="B589" s="61" t="s">
        <v>763</v>
      </c>
      <c r="C589" s="61" t="s">
        <v>782</v>
      </c>
      <c r="D589" s="61" t="s">
        <v>613</v>
      </c>
      <c r="E589" s="60">
        <f>981910.5-318498.57</f>
        <v>663411.92999999993</v>
      </c>
      <c r="F589" s="60">
        <v>981910.5</v>
      </c>
      <c r="G589" s="60">
        <v>981910.5</v>
      </c>
    </row>
    <row r="590" spans="1:7" ht="165.75" outlineLevel="1" x14ac:dyDescent="0.25">
      <c r="A590" s="62" t="s">
        <v>1423</v>
      </c>
      <c r="B590" s="61" t="s">
        <v>763</v>
      </c>
      <c r="C590" s="61" t="s">
        <v>781</v>
      </c>
      <c r="D590" s="61" t="s">
        <v>442</v>
      </c>
      <c r="E590" s="60">
        <f>E591</f>
        <v>18200</v>
      </c>
      <c r="F590" s="60">
        <v>18200</v>
      </c>
      <c r="G590" s="60">
        <v>15600</v>
      </c>
    </row>
    <row r="591" spans="1:7" ht="63.75" outlineLevel="2" x14ac:dyDescent="0.25">
      <c r="A591" s="62" t="s">
        <v>1337</v>
      </c>
      <c r="B591" s="61" t="s">
        <v>763</v>
      </c>
      <c r="C591" s="61" t="s">
        <v>781</v>
      </c>
      <c r="D591" s="61" t="s">
        <v>626</v>
      </c>
      <c r="E591" s="60">
        <v>18200</v>
      </c>
      <c r="F591" s="60">
        <v>18200</v>
      </c>
      <c r="G591" s="60">
        <v>15600</v>
      </c>
    </row>
    <row r="592" spans="1:7" ht="165.75" outlineLevel="1" x14ac:dyDescent="0.25">
      <c r="A592" s="62" t="s">
        <v>1423</v>
      </c>
      <c r="B592" s="61" t="s">
        <v>763</v>
      </c>
      <c r="C592" s="61" t="s">
        <v>779</v>
      </c>
      <c r="D592" s="61" t="s">
        <v>442</v>
      </c>
      <c r="E592" s="60">
        <f>E593</f>
        <v>401000</v>
      </c>
      <c r="F592" s="60">
        <v>401000</v>
      </c>
      <c r="G592" s="60">
        <v>400995</v>
      </c>
    </row>
    <row r="593" spans="1:7" ht="63.75" outlineLevel="2" x14ac:dyDescent="0.25">
      <c r="A593" s="62" t="s">
        <v>1337</v>
      </c>
      <c r="B593" s="61" t="s">
        <v>763</v>
      </c>
      <c r="C593" s="61" t="s">
        <v>779</v>
      </c>
      <c r="D593" s="61" t="s">
        <v>626</v>
      </c>
      <c r="E593" s="60">
        <v>401000</v>
      </c>
      <c r="F593" s="60">
        <v>401000</v>
      </c>
      <c r="G593" s="60">
        <v>400995</v>
      </c>
    </row>
    <row r="594" spans="1:7" ht="127.5" outlineLevel="1" x14ac:dyDescent="0.25">
      <c r="A594" s="62" t="s">
        <v>1422</v>
      </c>
      <c r="B594" s="61" t="s">
        <v>763</v>
      </c>
      <c r="C594" s="61" t="s">
        <v>777</v>
      </c>
      <c r="D594" s="61" t="s">
        <v>442</v>
      </c>
      <c r="E594" s="60">
        <f>E595</f>
        <v>45057000</v>
      </c>
      <c r="F594" s="60">
        <v>45057000</v>
      </c>
      <c r="G594" s="60">
        <v>45057000</v>
      </c>
    </row>
    <row r="595" spans="1:7" ht="63.75" outlineLevel="2" x14ac:dyDescent="0.25">
      <c r="A595" s="62" t="s">
        <v>1337</v>
      </c>
      <c r="B595" s="61" t="s">
        <v>763</v>
      </c>
      <c r="C595" s="61" t="s">
        <v>777</v>
      </c>
      <c r="D595" s="61" t="s">
        <v>626</v>
      </c>
      <c r="E595" s="60">
        <v>45057000</v>
      </c>
      <c r="F595" s="60">
        <v>45057000</v>
      </c>
      <c r="G595" s="60">
        <v>45057000</v>
      </c>
    </row>
    <row r="596" spans="1:7" ht="25.5" outlineLevel="1" x14ac:dyDescent="0.25">
      <c r="A596" s="62" t="s">
        <v>1358</v>
      </c>
      <c r="B596" s="61" t="s">
        <v>763</v>
      </c>
      <c r="C596" s="61" t="s">
        <v>674</v>
      </c>
      <c r="D596" s="61" t="s">
        <v>442</v>
      </c>
      <c r="E596" s="60">
        <f>E597</f>
        <v>24973623.190000001</v>
      </c>
      <c r="F596" s="60">
        <v>24973623.190000001</v>
      </c>
      <c r="G596" s="60">
        <v>24469128.890000001</v>
      </c>
    </row>
    <row r="597" spans="1:7" ht="63.75" outlineLevel="2" x14ac:dyDescent="0.25">
      <c r="A597" s="62" t="s">
        <v>1337</v>
      </c>
      <c r="B597" s="61" t="s">
        <v>763</v>
      </c>
      <c r="C597" s="61" t="s">
        <v>674</v>
      </c>
      <c r="D597" s="61" t="s">
        <v>626</v>
      </c>
      <c r="E597" s="60">
        <v>24973623.190000001</v>
      </c>
      <c r="F597" s="60">
        <v>24973623.190000001</v>
      </c>
      <c r="G597" s="60">
        <v>24469128.890000001</v>
      </c>
    </row>
    <row r="598" spans="1:7" ht="76.5" outlineLevel="1" x14ac:dyDescent="0.25">
      <c r="A598" s="62" t="s">
        <v>1421</v>
      </c>
      <c r="B598" s="61" t="s">
        <v>763</v>
      </c>
      <c r="C598" s="61" t="s">
        <v>775</v>
      </c>
      <c r="D598" s="61" t="s">
        <v>442</v>
      </c>
      <c r="E598" s="60">
        <f>E599+E600</f>
        <v>6008900</v>
      </c>
      <c r="F598" s="60">
        <v>6008900</v>
      </c>
      <c r="G598" s="60">
        <v>6007118.3600000003</v>
      </c>
    </row>
    <row r="599" spans="1:7" ht="25.5" outlineLevel="2" x14ac:dyDescent="0.25">
      <c r="A599" s="62" t="s">
        <v>1322</v>
      </c>
      <c r="B599" s="61" t="s">
        <v>763</v>
      </c>
      <c r="C599" s="61" t="s">
        <v>775</v>
      </c>
      <c r="D599" s="61" t="s">
        <v>613</v>
      </c>
      <c r="E599" s="60">
        <v>218943.76</v>
      </c>
      <c r="F599" s="60">
        <v>218943.76</v>
      </c>
      <c r="G599" s="60">
        <v>217162.12</v>
      </c>
    </row>
    <row r="600" spans="1:7" ht="25.5" outlineLevel="2" x14ac:dyDescent="0.25">
      <c r="A600" s="62" t="s">
        <v>1259</v>
      </c>
      <c r="B600" s="61" t="s">
        <v>763</v>
      </c>
      <c r="C600" s="61" t="s">
        <v>775</v>
      </c>
      <c r="D600" s="61" t="s">
        <v>548</v>
      </c>
      <c r="E600" s="60">
        <v>5789956.2400000002</v>
      </c>
      <c r="F600" s="60">
        <v>5789956.2400000002</v>
      </c>
      <c r="G600" s="60">
        <v>5789956.2400000002</v>
      </c>
    </row>
    <row r="601" spans="1:7" ht="89.25" outlineLevel="1" x14ac:dyDescent="0.25">
      <c r="A601" s="62" t="s">
        <v>1420</v>
      </c>
      <c r="B601" s="61" t="s">
        <v>763</v>
      </c>
      <c r="C601" s="61" t="s">
        <v>773</v>
      </c>
      <c r="D601" s="61" t="s">
        <v>442</v>
      </c>
      <c r="E601" s="60">
        <f>E602</f>
        <v>0</v>
      </c>
      <c r="F601" s="60">
        <v>0</v>
      </c>
      <c r="G601" s="60">
        <v>0</v>
      </c>
    </row>
    <row r="602" spans="1:7" ht="25.5" outlineLevel="2" x14ac:dyDescent="0.25">
      <c r="A602" s="62" t="s">
        <v>1259</v>
      </c>
      <c r="B602" s="61" t="s">
        <v>763</v>
      </c>
      <c r="C602" s="61" t="s">
        <v>773</v>
      </c>
      <c r="D602" s="61" t="s">
        <v>548</v>
      </c>
      <c r="E602" s="60">
        <v>0</v>
      </c>
      <c r="F602" s="60">
        <v>0</v>
      </c>
      <c r="G602" s="60">
        <v>0</v>
      </c>
    </row>
    <row r="603" spans="1:7" ht="51" outlineLevel="1" x14ac:dyDescent="0.25">
      <c r="A603" s="62" t="s">
        <v>1419</v>
      </c>
      <c r="B603" s="61" t="s">
        <v>763</v>
      </c>
      <c r="C603" s="61" t="s">
        <v>771</v>
      </c>
      <c r="D603" s="61" t="s">
        <v>442</v>
      </c>
      <c r="E603" s="60">
        <f>E604+E605+E606</f>
        <v>13684100</v>
      </c>
      <c r="F603" s="60">
        <v>13684100</v>
      </c>
      <c r="G603" s="60">
        <v>13653396</v>
      </c>
    </row>
    <row r="604" spans="1:7" outlineLevel="2" x14ac:dyDescent="0.25">
      <c r="A604" s="62" t="s">
        <v>1281</v>
      </c>
      <c r="B604" s="61" t="s">
        <v>763</v>
      </c>
      <c r="C604" s="61" t="s">
        <v>771</v>
      </c>
      <c r="D604" s="61" t="s">
        <v>458</v>
      </c>
      <c r="E604" s="60">
        <v>0</v>
      </c>
      <c r="F604" s="60">
        <v>0</v>
      </c>
      <c r="G604" s="60">
        <v>0</v>
      </c>
    </row>
    <row r="605" spans="1:7" ht="25.5" outlineLevel="2" x14ac:dyDescent="0.25">
      <c r="A605" s="62" t="s">
        <v>1322</v>
      </c>
      <c r="B605" s="61" t="s">
        <v>763</v>
      </c>
      <c r="C605" s="61" t="s">
        <v>771</v>
      </c>
      <c r="D605" s="61" t="s">
        <v>613</v>
      </c>
      <c r="E605" s="60">
        <v>248258</v>
      </c>
      <c r="F605" s="60">
        <v>248258</v>
      </c>
      <c r="G605" s="60">
        <v>217554</v>
      </c>
    </row>
    <row r="606" spans="1:7" ht="25.5" outlineLevel="2" x14ac:dyDescent="0.25">
      <c r="A606" s="62" t="s">
        <v>1259</v>
      </c>
      <c r="B606" s="61" t="s">
        <v>763</v>
      </c>
      <c r="C606" s="61" t="s">
        <v>771</v>
      </c>
      <c r="D606" s="61" t="s">
        <v>548</v>
      </c>
      <c r="E606" s="60">
        <v>13435842</v>
      </c>
      <c r="F606" s="60">
        <v>13435842</v>
      </c>
      <c r="G606" s="60">
        <v>13435842</v>
      </c>
    </row>
    <row r="607" spans="1:7" ht="63.75" outlineLevel="1" x14ac:dyDescent="0.25">
      <c r="A607" s="62" t="s">
        <v>1418</v>
      </c>
      <c r="B607" s="61" t="s">
        <v>763</v>
      </c>
      <c r="C607" s="61" t="s">
        <v>769</v>
      </c>
      <c r="D607" s="61" t="s">
        <v>442</v>
      </c>
      <c r="E607" s="60">
        <f>E608</f>
        <v>20932900</v>
      </c>
      <c r="F607" s="60">
        <v>20932900</v>
      </c>
      <c r="G607" s="60">
        <v>20932900</v>
      </c>
    </row>
    <row r="608" spans="1:7" ht="25.5" outlineLevel="2" x14ac:dyDescent="0.25">
      <c r="A608" s="62" t="s">
        <v>1259</v>
      </c>
      <c r="B608" s="61" t="s">
        <v>763</v>
      </c>
      <c r="C608" s="61" t="s">
        <v>769</v>
      </c>
      <c r="D608" s="61" t="s">
        <v>548</v>
      </c>
      <c r="E608" s="60">
        <v>20932900</v>
      </c>
      <c r="F608" s="60">
        <v>20932900</v>
      </c>
      <c r="G608" s="60">
        <v>20932900</v>
      </c>
    </row>
    <row r="609" spans="1:7" ht="76.5" outlineLevel="1" x14ac:dyDescent="0.25">
      <c r="A609" s="62" t="s">
        <v>1417</v>
      </c>
      <c r="B609" s="61" t="s">
        <v>763</v>
      </c>
      <c r="C609" s="61" t="s">
        <v>767</v>
      </c>
      <c r="D609" s="61" t="s">
        <v>442</v>
      </c>
      <c r="E609" s="60">
        <f>E610+E611</f>
        <v>122700</v>
      </c>
      <c r="F609" s="60">
        <v>122700</v>
      </c>
      <c r="G609" s="60">
        <v>122663.64</v>
      </c>
    </row>
    <row r="610" spans="1:7" ht="25.5" outlineLevel="2" x14ac:dyDescent="0.25">
      <c r="A610" s="62" t="s">
        <v>1322</v>
      </c>
      <c r="B610" s="61" t="s">
        <v>763</v>
      </c>
      <c r="C610" s="61" t="s">
        <v>767</v>
      </c>
      <c r="D610" s="61" t="s">
        <v>613</v>
      </c>
      <c r="E610" s="60">
        <v>4468.24</v>
      </c>
      <c r="F610" s="60">
        <v>4468.24</v>
      </c>
      <c r="G610" s="60">
        <v>4431.88</v>
      </c>
    </row>
    <row r="611" spans="1:7" ht="25.5" outlineLevel="2" x14ac:dyDescent="0.25">
      <c r="A611" s="62" t="s">
        <v>1259</v>
      </c>
      <c r="B611" s="61" t="s">
        <v>763</v>
      </c>
      <c r="C611" s="61" t="s">
        <v>767</v>
      </c>
      <c r="D611" s="61" t="s">
        <v>548</v>
      </c>
      <c r="E611" s="60">
        <v>118231.76</v>
      </c>
      <c r="F611" s="60">
        <v>118231.76</v>
      </c>
      <c r="G611" s="60">
        <v>118231.76</v>
      </c>
    </row>
    <row r="612" spans="1:7" ht="89.25" outlineLevel="1" x14ac:dyDescent="0.25">
      <c r="A612" s="62" t="s">
        <v>1416</v>
      </c>
      <c r="B612" s="61" t="s">
        <v>763</v>
      </c>
      <c r="C612" s="61" t="s">
        <v>765</v>
      </c>
      <c r="D612" s="61" t="s">
        <v>442</v>
      </c>
      <c r="E612" s="60">
        <f>E613</f>
        <v>0</v>
      </c>
      <c r="F612" s="60">
        <v>0</v>
      </c>
      <c r="G612" s="60">
        <v>0</v>
      </c>
    </row>
    <row r="613" spans="1:7" ht="25.5" outlineLevel="2" x14ac:dyDescent="0.25">
      <c r="A613" s="62" t="s">
        <v>1259</v>
      </c>
      <c r="B613" s="61" t="s">
        <v>763</v>
      </c>
      <c r="C613" s="61" t="s">
        <v>765</v>
      </c>
      <c r="D613" s="61" t="s">
        <v>548</v>
      </c>
      <c r="E613" s="60">
        <v>0</v>
      </c>
      <c r="F613" s="60">
        <v>0</v>
      </c>
      <c r="G613" s="60">
        <v>0</v>
      </c>
    </row>
    <row r="614" spans="1:7" ht="76.5" outlineLevel="1" x14ac:dyDescent="0.25">
      <c r="A614" s="62" t="s">
        <v>1415</v>
      </c>
      <c r="B614" s="61" t="s">
        <v>763</v>
      </c>
      <c r="C614" s="61" t="s">
        <v>762</v>
      </c>
      <c r="D614" s="61" t="s">
        <v>442</v>
      </c>
      <c r="E614" s="60">
        <f>E615</f>
        <v>3159700</v>
      </c>
      <c r="F614" s="60">
        <v>3159700</v>
      </c>
      <c r="G614" s="60">
        <v>3159700</v>
      </c>
    </row>
    <row r="615" spans="1:7" ht="63.75" outlineLevel="2" x14ac:dyDescent="0.25">
      <c r="A615" s="62" t="s">
        <v>1337</v>
      </c>
      <c r="B615" s="61" t="s">
        <v>763</v>
      </c>
      <c r="C615" s="61" t="s">
        <v>762</v>
      </c>
      <c r="D615" s="61" t="s">
        <v>626</v>
      </c>
      <c r="E615" s="60">
        <v>3159700</v>
      </c>
      <c r="F615" s="60">
        <v>3159700</v>
      </c>
      <c r="G615" s="60">
        <v>3159700</v>
      </c>
    </row>
    <row r="616" spans="1:7" x14ac:dyDescent="0.25">
      <c r="A616" s="65" t="s">
        <v>1414</v>
      </c>
      <c r="B616" s="64" t="s">
        <v>719</v>
      </c>
      <c r="C616" s="64" t="s">
        <v>450</v>
      </c>
      <c r="D616" s="64" t="s">
        <v>442</v>
      </c>
      <c r="E616" s="63">
        <f>E617+E619+E622+E624+E626+E629+E632+E634+E636+E640+E642+E644+E646+E648+E650+E652+E656+E658+E654+E660+E662+E664</f>
        <v>172179998.52000004</v>
      </c>
      <c r="F616" s="63">
        <v>172179998.52000001</v>
      </c>
      <c r="G616" s="63">
        <v>168661210.13</v>
      </c>
    </row>
    <row r="617" spans="1:7" ht="76.5" outlineLevel="1" x14ac:dyDescent="0.25">
      <c r="A617" s="62" t="s">
        <v>1413</v>
      </c>
      <c r="B617" s="61" t="s">
        <v>719</v>
      </c>
      <c r="C617" s="61" t="s">
        <v>759</v>
      </c>
      <c r="D617" s="61" t="s">
        <v>442</v>
      </c>
      <c r="E617" s="60">
        <f>E618</f>
        <v>1892053.92</v>
      </c>
      <c r="F617" s="60">
        <v>1892053.92</v>
      </c>
      <c r="G617" s="60">
        <v>1892053.92</v>
      </c>
    </row>
    <row r="618" spans="1:7" ht="38.25" outlineLevel="2" x14ac:dyDescent="0.25">
      <c r="A618" s="62" t="s">
        <v>1292</v>
      </c>
      <c r="B618" s="61" t="s">
        <v>719</v>
      </c>
      <c r="C618" s="61" t="s">
        <v>759</v>
      </c>
      <c r="D618" s="61" t="s">
        <v>657</v>
      </c>
      <c r="E618" s="60">
        <v>1892053.92</v>
      </c>
      <c r="F618" s="60">
        <v>1892053.92</v>
      </c>
      <c r="G618" s="60">
        <v>1892053.92</v>
      </c>
    </row>
    <row r="619" spans="1:7" ht="51" outlineLevel="1" x14ac:dyDescent="0.25">
      <c r="A619" s="62" t="s">
        <v>1279</v>
      </c>
      <c r="B619" s="61" t="s">
        <v>719</v>
      </c>
      <c r="C619" s="61" t="s">
        <v>593</v>
      </c>
      <c r="D619" s="61" t="s">
        <v>442</v>
      </c>
      <c r="E619" s="60">
        <f>E620+E621</f>
        <v>1415432</v>
      </c>
      <c r="F619" s="60">
        <v>1415432</v>
      </c>
      <c r="G619" s="60">
        <v>1380366</v>
      </c>
    </row>
    <row r="620" spans="1:7" ht="25.5" outlineLevel="2" x14ac:dyDescent="0.25">
      <c r="A620" s="62" t="s">
        <v>1322</v>
      </c>
      <c r="B620" s="61" t="s">
        <v>719</v>
      </c>
      <c r="C620" s="61" t="s">
        <v>593</v>
      </c>
      <c r="D620" s="61" t="s">
        <v>613</v>
      </c>
      <c r="E620" s="60">
        <v>829632</v>
      </c>
      <c r="F620" s="60">
        <v>829632</v>
      </c>
      <c r="G620" s="60">
        <v>828936</v>
      </c>
    </row>
    <row r="621" spans="1:7" ht="25.5" outlineLevel="2" x14ac:dyDescent="0.25">
      <c r="A621" s="62" t="s">
        <v>1259</v>
      </c>
      <c r="B621" s="61" t="s">
        <v>719</v>
      </c>
      <c r="C621" s="61" t="s">
        <v>593</v>
      </c>
      <c r="D621" s="61" t="s">
        <v>548</v>
      </c>
      <c r="E621" s="60">
        <v>585800</v>
      </c>
      <c r="F621" s="60">
        <v>585800</v>
      </c>
      <c r="G621" s="60">
        <v>551430</v>
      </c>
    </row>
    <row r="622" spans="1:7" ht="38.25" outlineLevel="1" x14ac:dyDescent="0.25">
      <c r="A622" s="62" t="s">
        <v>1412</v>
      </c>
      <c r="B622" s="61" t="s">
        <v>719</v>
      </c>
      <c r="C622" s="61" t="s">
        <v>757</v>
      </c>
      <c r="D622" s="61" t="s">
        <v>442</v>
      </c>
      <c r="E622" s="60">
        <f>E623</f>
        <v>752615.73</v>
      </c>
      <c r="F622" s="60">
        <v>752615.73</v>
      </c>
      <c r="G622" s="60">
        <v>752615.73</v>
      </c>
    </row>
    <row r="623" spans="1:7" ht="25.5" outlineLevel="2" x14ac:dyDescent="0.25">
      <c r="A623" s="62" t="s">
        <v>1259</v>
      </c>
      <c r="B623" s="61" t="s">
        <v>719</v>
      </c>
      <c r="C623" s="61" t="s">
        <v>757</v>
      </c>
      <c r="D623" s="61" t="s">
        <v>548</v>
      </c>
      <c r="E623" s="60">
        <v>752615.73</v>
      </c>
      <c r="F623" s="60">
        <v>752615.73</v>
      </c>
      <c r="G623" s="60">
        <v>752615.73</v>
      </c>
    </row>
    <row r="624" spans="1:7" ht="51" outlineLevel="1" x14ac:dyDescent="0.25">
      <c r="A624" s="62" t="s">
        <v>1411</v>
      </c>
      <c r="B624" s="61" t="s">
        <v>719</v>
      </c>
      <c r="C624" s="61" t="s">
        <v>755</v>
      </c>
      <c r="D624" s="61" t="s">
        <v>442</v>
      </c>
      <c r="E624" s="60">
        <f>E625</f>
        <v>549642</v>
      </c>
      <c r="F624" s="60">
        <v>549642</v>
      </c>
      <c r="G624" s="60">
        <v>549642</v>
      </c>
    </row>
    <row r="625" spans="1:7" ht="25.5" outlineLevel="2" x14ac:dyDescent="0.25">
      <c r="A625" s="62" t="s">
        <v>1259</v>
      </c>
      <c r="B625" s="61" t="s">
        <v>719</v>
      </c>
      <c r="C625" s="61" t="s">
        <v>755</v>
      </c>
      <c r="D625" s="61" t="s">
        <v>548</v>
      </c>
      <c r="E625" s="60">
        <v>549642</v>
      </c>
      <c r="F625" s="60">
        <v>549642</v>
      </c>
      <c r="G625" s="60">
        <v>549642</v>
      </c>
    </row>
    <row r="626" spans="1:7" ht="76.5" outlineLevel="1" x14ac:dyDescent="0.25">
      <c r="A626" s="62" t="s">
        <v>1410</v>
      </c>
      <c r="B626" s="61" t="s">
        <v>719</v>
      </c>
      <c r="C626" s="61" t="s">
        <v>753</v>
      </c>
      <c r="D626" s="61" t="s">
        <v>442</v>
      </c>
      <c r="E626" s="60">
        <f>E627+E628</f>
        <v>2058665.23</v>
      </c>
      <c r="F626" s="60">
        <v>2058665.23</v>
      </c>
      <c r="G626" s="60">
        <v>2058665.23</v>
      </c>
    </row>
    <row r="627" spans="1:7" outlineLevel="2" x14ac:dyDescent="0.25">
      <c r="A627" s="62" t="s">
        <v>1281</v>
      </c>
      <c r="B627" s="61" t="s">
        <v>719</v>
      </c>
      <c r="C627" s="61" t="s">
        <v>753</v>
      </c>
      <c r="D627" s="61" t="s">
        <v>458</v>
      </c>
      <c r="E627" s="60">
        <v>1874665.23</v>
      </c>
      <c r="F627" s="60">
        <v>1874665.23</v>
      </c>
      <c r="G627" s="60">
        <v>1874665.23</v>
      </c>
    </row>
    <row r="628" spans="1:7" ht="25.5" outlineLevel="2" x14ac:dyDescent="0.25">
      <c r="A628" s="62" t="s">
        <v>1259</v>
      </c>
      <c r="B628" s="61" t="s">
        <v>719</v>
      </c>
      <c r="C628" s="61" t="s">
        <v>753</v>
      </c>
      <c r="D628" s="61" t="s">
        <v>548</v>
      </c>
      <c r="E628" s="60">
        <v>184000</v>
      </c>
      <c r="F628" s="60">
        <v>184000</v>
      </c>
      <c r="G628" s="60">
        <v>184000</v>
      </c>
    </row>
    <row r="629" spans="1:7" ht="38.25" outlineLevel="1" x14ac:dyDescent="0.25">
      <c r="A629" s="62" t="s">
        <v>1409</v>
      </c>
      <c r="B629" s="61" t="s">
        <v>719</v>
      </c>
      <c r="C629" s="61" t="s">
        <v>751</v>
      </c>
      <c r="D629" s="61" t="s">
        <v>442</v>
      </c>
      <c r="E629" s="60">
        <f>E630+E631</f>
        <v>586347.51</v>
      </c>
      <c r="F629" s="60">
        <v>586347.51</v>
      </c>
      <c r="G629" s="60">
        <v>586044.43999999994</v>
      </c>
    </row>
    <row r="630" spans="1:7" outlineLevel="2" x14ac:dyDescent="0.25">
      <c r="A630" s="62" t="s">
        <v>1281</v>
      </c>
      <c r="B630" s="61" t="s">
        <v>719</v>
      </c>
      <c r="C630" s="61" t="s">
        <v>751</v>
      </c>
      <c r="D630" s="61" t="s">
        <v>458</v>
      </c>
      <c r="E630" s="60">
        <v>105964.37</v>
      </c>
      <c r="F630" s="60">
        <v>105964.37</v>
      </c>
      <c r="G630" s="60">
        <v>105661.3</v>
      </c>
    </row>
    <row r="631" spans="1:7" ht="25.5" outlineLevel="2" x14ac:dyDescent="0.25">
      <c r="A631" s="62" t="s">
        <v>1259</v>
      </c>
      <c r="B631" s="61" t="s">
        <v>719</v>
      </c>
      <c r="C631" s="61" t="s">
        <v>751</v>
      </c>
      <c r="D631" s="61" t="s">
        <v>548</v>
      </c>
      <c r="E631" s="60">
        <v>480383.14</v>
      </c>
      <c r="F631" s="60">
        <v>480383.14</v>
      </c>
      <c r="G631" s="60">
        <v>480383.14</v>
      </c>
    </row>
    <row r="632" spans="1:7" ht="25.5" outlineLevel="1" x14ac:dyDescent="0.25">
      <c r="A632" s="62" t="s">
        <v>1408</v>
      </c>
      <c r="B632" s="61" t="s">
        <v>719</v>
      </c>
      <c r="C632" s="61" t="s">
        <v>749</v>
      </c>
      <c r="D632" s="61" t="s">
        <v>442</v>
      </c>
      <c r="E632" s="60">
        <f>E633</f>
        <v>182124.43</v>
      </c>
      <c r="F632" s="60">
        <v>182124.43</v>
      </c>
      <c r="G632" s="60">
        <v>182124.43</v>
      </c>
    </row>
    <row r="633" spans="1:7" ht="25.5" outlineLevel="2" x14ac:dyDescent="0.25">
      <c r="A633" s="62" t="s">
        <v>1259</v>
      </c>
      <c r="B633" s="61" t="s">
        <v>719</v>
      </c>
      <c r="C633" s="61" t="s">
        <v>749</v>
      </c>
      <c r="D633" s="61" t="s">
        <v>548</v>
      </c>
      <c r="E633" s="60">
        <v>182124.43</v>
      </c>
      <c r="F633" s="60">
        <v>182124.43</v>
      </c>
      <c r="G633" s="60">
        <v>182124.43</v>
      </c>
    </row>
    <row r="634" spans="1:7" ht="38.25" outlineLevel="1" x14ac:dyDescent="0.25">
      <c r="A634" s="62" t="s">
        <v>1369</v>
      </c>
      <c r="B634" s="61" t="s">
        <v>719</v>
      </c>
      <c r="C634" s="61" t="s">
        <v>697</v>
      </c>
      <c r="D634" s="61" t="s">
        <v>442</v>
      </c>
      <c r="E634" s="60">
        <f>E635</f>
        <v>1037357.8</v>
      </c>
      <c r="F634" s="60">
        <v>1037357.8</v>
      </c>
      <c r="G634" s="60">
        <v>1037357.8</v>
      </c>
    </row>
    <row r="635" spans="1:7" ht="25.5" outlineLevel="2" x14ac:dyDescent="0.25">
      <c r="A635" s="62" t="s">
        <v>1259</v>
      </c>
      <c r="B635" s="61" t="s">
        <v>719</v>
      </c>
      <c r="C635" s="61" t="s">
        <v>697</v>
      </c>
      <c r="D635" s="61" t="s">
        <v>548</v>
      </c>
      <c r="E635" s="60">
        <v>1037357.8</v>
      </c>
      <c r="F635" s="60">
        <v>1037357.8</v>
      </c>
      <c r="G635" s="60">
        <v>1037357.8</v>
      </c>
    </row>
    <row r="636" spans="1:7" ht="63.75" outlineLevel="1" x14ac:dyDescent="0.25">
      <c r="A636" s="62" t="s">
        <v>1407</v>
      </c>
      <c r="B636" s="61" t="s">
        <v>719</v>
      </c>
      <c r="C636" s="61" t="s">
        <v>743</v>
      </c>
      <c r="D636" s="61" t="s">
        <v>442</v>
      </c>
      <c r="E636" s="60">
        <f>E637+E638+E639</f>
        <v>4255000</v>
      </c>
      <c r="F636" s="60">
        <v>4255000</v>
      </c>
      <c r="G636" s="60">
        <v>3863247.67</v>
      </c>
    </row>
    <row r="637" spans="1:7" ht="102" outlineLevel="2" x14ac:dyDescent="0.25">
      <c r="A637" s="62" t="s">
        <v>1406</v>
      </c>
      <c r="B637" s="61" t="s">
        <v>719</v>
      </c>
      <c r="C637" s="61" t="s">
        <v>743</v>
      </c>
      <c r="D637" s="61" t="s">
        <v>746</v>
      </c>
      <c r="E637" s="60">
        <v>1792229.93</v>
      </c>
      <c r="F637" s="60">
        <v>1792229.93</v>
      </c>
      <c r="G637" s="60">
        <v>1792229.93</v>
      </c>
    </row>
    <row r="638" spans="1:7" ht="76.5" outlineLevel="2" x14ac:dyDescent="0.25">
      <c r="A638" s="62" t="s">
        <v>1405</v>
      </c>
      <c r="B638" s="61" t="s">
        <v>719</v>
      </c>
      <c r="C638" s="61" t="s">
        <v>743</v>
      </c>
      <c r="D638" s="61" t="s">
        <v>745</v>
      </c>
      <c r="E638" s="60">
        <v>734910.98</v>
      </c>
      <c r="F638" s="60">
        <v>734910.98</v>
      </c>
      <c r="G638" s="60">
        <v>343158.65</v>
      </c>
    </row>
    <row r="639" spans="1:7" ht="76.5" outlineLevel="2" x14ac:dyDescent="0.25">
      <c r="A639" s="62" t="s">
        <v>1405</v>
      </c>
      <c r="B639" s="61" t="s">
        <v>719</v>
      </c>
      <c r="C639" s="61" t="s">
        <v>743</v>
      </c>
      <c r="D639" s="61" t="s">
        <v>742</v>
      </c>
      <c r="E639" s="60">
        <v>1727859.09</v>
      </c>
      <c r="F639" s="60">
        <v>1727859.09</v>
      </c>
      <c r="G639" s="60">
        <v>1727859.09</v>
      </c>
    </row>
    <row r="640" spans="1:7" ht="51" outlineLevel="1" x14ac:dyDescent="0.25">
      <c r="A640" s="62" t="s">
        <v>1404</v>
      </c>
      <c r="B640" s="61" t="s">
        <v>719</v>
      </c>
      <c r="C640" s="61" t="s">
        <v>740</v>
      </c>
      <c r="D640" s="61" t="s">
        <v>442</v>
      </c>
      <c r="E640" s="60">
        <f>E641</f>
        <v>250025.94</v>
      </c>
      <c r="F640" s="60">
        <v>250025.94</v>
      </c>
      <c r="G640" s="60">
        <v>250025.94</v>
      </c>
    </row>
    <row r="641" spans="1:7" ht="25.5" outlineLevel="2" x14ac:dyDescent="0.25">
      <c r="A641" s="62" t="s">
        <v>1259</v>
      </c>
      <c r="B641" s="61" t="s">
        <v>719</v>
      </c>
      <c r="C641" s="61" t="s">
        <v>740</v>
      </c>
      <c r="D641" s="61" t="s">
        <v>548</v>
      </c>
      <c r="E641" s="60">
        <v>250025.94</v>
      </c>
      <c r="F641" s="60">
        <v>250025.94</v>
      </c>
      <c r="G641" s="60">
        <v>250025.94</v>
      </c>
    </row>
    <row r="642" spans="1:7" ht="63.75" outlineLevel="1" x14ac:dyDescent="0.25">
      <c r="A642" s="62" t="s">
        <v>1403</v>
      </c>
      <c r="B642" s="61" t="s">
        <v>719</v>
      </c>
      <c r="C642" s="61" t="s">
        <v>738</v>
      </c>
      <c r="D642" s="61" t="s">
        <v>442</v>
      </c>
      <c r="E642" s="60">
        <f>E643</f>
        <v>63000</v>
      </c>
      <c r="F642" s="60">
        <v>63000</v>
      </c>
      <c r="G642" s="60">
        <v>63000</v>
      </c>
    </row>
    <row r="643" spans="1:7" ht="25.5" outlineLevel="2" x14ac:dyDescent="0.25">
      <c r="A643" s="62" t="s">
        <v>1259</v>
      </c>
      <c r="B643" s="61" t="s">
        <v>719</v>
      </c>
      <c r="C643" s="61" t="s">
        <v>738</v>
      </c>
      <c r="D643" s="61" t="s">
        <v>548</v>
      </c>
      <c r="E643" s="60">
        <v>63000</v>
      </c>
      <c r="F643" s="60">
        <v>63000</v>
      </c>
      <c r="G643" s="60">
        <v>63000</v>
      </c>
    </row>
    <row r="644" spans="1:7" ht="63.75" outlineLevel="1" x14ac:dyDescent="0.25">
      <c r="A644" s="62" t="s">
        <v>1402</v>
      </c>
      <c r="B644" s="61" t="s">
        <v>719</v>
      </c>
      <c r="C644" s="61" t="s">
        <v>736</v>
      </c>
      <c r="D644" s="61" t="s">
        <v>442</v>
      </c>
      <c r="E644" s="60">
        <f>E645</f>
        <v>90623.57</v>
      </c>
      <c r="F644" s="60">
        <v>90623.57</v>
      </c>
      <c r="G644" s="60">
        <v>90623.57</v>
      </c>
    </row>
    <row r="645" spans="1:7" ht="25.5" outlineLevel="2" x14ac:dyDescent="0.25">
      <c r="A645" s="62" t="s">
        <v>1259</v>
      </c>
      <c r="B645" s="61" t="s">
        <v>719</v>
      </c>
      <c r="C645" s="61" t="s">
        <v>736</v>
      </c>
      <c r="D645" s="61" t="s">
        <v>548</v>
      </c>
      <c r="E645" s="60">
        <v>90623.57</v>
      </c>
      <c r="F645" s="60">
        <v>90623.57</v>
      </c>
      <c r="G645" s="60">
        <v>90623.57</v>
      </c>
    </row>
    <row r="646" spans="1:7" ht="38.25" outlineLevel="1" x14ac:dyDescent="0.25">
      <c r="A646" s="62" t="s">
        <v>1401</v>
      </c>
      <c r="B646" s="61" t="s">
        <v>719</v>
      </c>
      <c r="C646" s="61" t="s">
        <v>734</v>
      </c>
      <c r="D646" s="61" t="s">
        <v>442</v>
      </c>
      <c r="E646" s="60">
        <f>E647</f>
        <v>50517.33</v>
      </c>
      <c r="F646" s="60">
        <v>50517.33</v>
      </c>
      <c r="G646" s="60">
        <v>50517.33</v>
      </c>
    </row>
    <row r="647" spans="1:7" ht="25.5" outlineLevel="2" x14ac:dyDescent="0.25">
      <c r="A647" s="62" t="s">
        <v>1259</v>
      </c>
      <c r="B647" s="61" t="s">
        <v>719</v>
      </c>
      <c r="C647" s="61" t="s">
        <v>734</v>
      </c>
      <c r="D647" s="61" t="s">
        <v>548</v>
      </c>
      <c r="E647" s="60">
        <v>50517.33</v>
      </c>
      <c r="F647" s="60">
        <v>50517.33</v>
      </c>
      <c r="G647" s="60">
        <v>50517.33</v>
      </c>
    </row>
    <row r="648" spans="1:7" ht="76.5" outlineLevel="1" x14ac:dyDescent="0.25">
      <c r="A648" s="62" t="s">
        <v>1268</v>
      </c>
      <c r="B648" s="61" t="s">
        <v>719</v>
      </c>
      <c r="C648" s="61" t="s">
        <v>733</v>
      </c>
      <c r="D648" s="61" t="s">
        <v>442</v>
      </c>
      <c r="E648" s="60">
        <f>E649</f>
        <v>1145000</v>
      </c>
      <c r="F648" s="60">
        <v>1145000</v>
      </c>
      <c r="G648" s="60">
        <v>1072622.52</v>
      </c>
    </row>
    <row r="649" spans="1:7" ht="25.5" outlineLevel="2" x14ac:dyDescent="0.25">
      <c r="A649" s="62" t="s">
        <v>1259</v>
      </c>
      <c r="B649" s="61" t="s">
        <v>719</v>
      </c>
      <c r="C649" s="61" t="s">
        <v>733</v>
      </c>
      <c r="D649" s="61" t="s">
        <v>548</v>
      </c>
      <c r="E649" s="60">
        <v>1145000</v>
      </c>
      <c r="F649" s="60">
        <v>1145000</v>
      </c>
      <c r="G649" s="60">
        <v>1072622.52</v>
      </c>
    </row>
    <row r="650" spans="1:7" ht="38.25" outlineLevel="1" x14ac:dyDescent="0.25">
      <c r="A650" s="62" t="s">
        <v>1400</v>
      </c>
      <c r="B650" s="61" t="s">
        <v>719</v>
      </c>
      <c r="C650" s="61" t="s">
        <v>731</v>
      </c>
      <c r="D650" s="61" t="s">
        <v>442</v>
      </c>
      <c r="E650" s="60">
        <f>E651</f>
        <v>74786787.560000002</v>
      </c>
      <c r="F650" s="60">
        <v>74786787.560000002</v>
      </c>
      <c r="G650" s="60">
        <v>74113748.629999995</v>
      </c>
    </row>
    <row r="651" spans="1:7" ht="102" outlineLevel="2" x14ac:dyDescent="0.25">
      <c r="A651" s="62" t="s">
        <v>1265</v>
      </c>
      <c r="B651" s="61" t="s">
        <v>719</v>
      </c>
      <c r="C651" s="61" t="s">
        <v>731</v>
      </c>
      <c r="D651" s="61" t="s">
        <v>562</v>
      </c>
      <c r="E651" s="60">
        <f>74786787.56+229000-229000</f>
        <v>74786787.560000002</v>
      </c>
      <c r="F651" s="60">
        <v>74786787.560000002</v>
      </c>
      <c r="G651" s="60">
        <v>74113748.629999995</v>
      </c>
    </row>
    <row r="652" spans="1:7" ht="51" outlineLevel="1" x14ac:dyDescent="0.25">
      <c r="A652" s="62" t="s">
        <v>1399</v>
      </c>
      <c r="B652" s="61" t="s">
        <v>719</v>
      </c>
      <c r="C652" s="61" t="s">
        <v>729</v>
      </c>
      <c r="D652" s="61" t="s">
        <v>442</v>
      </c>
      <c r="E652" s="60">
        <f>E653</f>
        <v>18374952.870000001</v>
      </c>
      <c r="F652" s="60">
        <v>18374952.870000001</v>
      </c>
      <c r="G652" s="60">
        <v>18236679.91</v>
      </c>
    </row>
    <row r="653" spans="1:7" ht="102" outlineLevel="2" x14ac:dyDescent="0.25">
      <c r="A653" s="62" t="s">
        <v>1265</v>
      </c>
      <c r="B653" s="61" t="s">
        <v>719</v>
      </c>
      <c r="C653" s="61" t="s">
        <v>729</v>
      </c>
      <c r="D653" s="61" t="s">
        <v>562</v>
      </c>
      <c r="E653" s="60">
        <v>18374952.870000001</v>
      </c>
      <c r="F653" s="60">
        <v>18374952.870000001</v>
      </c>
      <c r="G653" s="60">
        <v>18236679.91</v>
      </c>
    </row>
    <row r="654" spans="1:7" ht="89.25" outlineLevel="1" x14ac:dyDescent="0.25">
      <c r="A654" s="62" t="s">
        <v>1266</v>
      </c>
      <c r="B654" s="61" t="s">
        <v>719</v>
      </c>
      <c r="C654" s="61" t="s">
        <v>728</v>
      </c>
      <c r="D654" s="61" t="s">
        <v>442</v>
      </c>
      <c r="E654" s="60">
        <f>E655</f>
        <v>385752.81</v>
      </c>
      <c r="F654" s="60">
        <v>385752.81</v>
      </c>
      <c r="G654" s="60">
        <v>193026.71</v>
      </c>
    </row>
    <row r="655" spans="1:7" ht="25.5" outlineLevel="2" x14ac:dyDescent="0.25">
      <c r="A655" s="62" t="s">
        <v>1259</v>
      </c>
      <c r="B655" s="61" t="s">
        <v>719</v>
      </c>
      <c r="C655" s="61" t="s">
        <v>728</v>
      </c>
      <c r="D655" s="61" t="s">
        <v>548</v>
      </c>
      <c r="E655" s="60">
        <v>385752.81</v>
      </c>
      <c r="F655" s="60">
        <v>385752.81</v>
      </c>
      <c r="G655" s="60">
        <v>193026.71</v>
      </c>
    </row>
    <row r="656" spans="1:7" ht="76.5" outlineLevel="1" x14ac:dyDescent="0.25">
      <c r="A656" s="62" t="s">
        <v>1268</v>
      </c>
      <c r="B656" s="61" t="s">
        <v>719</v>
      </c>
      <c r="C656" s="61" t="s">
        <v>727</v>
      </c>
      <c r="D656" s="61" t="s">
        <v>442</v>
      </c>
      <c r="E656" s="60">
        <f>E657</f>
        <v>548000</v>
      </c>
      <c r="F656" s="60">
        <v>548000</v>
      </c>
      <c r="G656" s="60">
        <v>541965.82999999996</v>
      </c>
    </row>
    <row r="657" spans="1:7" ht="25.5" outlineLevel="2" x14ac:dyDescent="0.25">
      <c r="A657" s="62" t="s">
        <v>1322</v>
      </c>
      <c r="B657" s="61" t="s">
        <v>719</v>
      </c>
      <c r="C657" s="61" t="s">
        <v>727</v>
      </c>
      <c r="D657" s="61" t="s">
        <v>613</v>
      </c>
      <c r="E657" s="60">
        <v>548000</v>
      </c>
      <c r="F657" s="60">
        <v>548000</v>
      </c>
      <c r="G657" s="60">
        <v>541965.82999999996</v>
      </c>
    </row>
    <row r="658" spans="1:7" ht="38.25" outlineLevel="1" x14ac:dyDescent="0.25">
      <c r="A658" s="62" t="s">
        <v>1398</v>
      </c>
      <c r="B658" s="61" t="s">
        <v>719</v>
      </c>
      <c r="C658" s="61" t="s">
        <v>725</v>
      </c>
      <c r="D658" s="61" t="s">
        <v>442</v>
      </c>
      <c r="E658" s="60">
        <f>E659</f>
        <v>63421263.020000003</v>
      </c>
      <c r="F658" s="60">
        <v>63421263.020000003</v>
      </c>
      <c r="G658" s="60">
        <v>61412045.670000002</v>
      </c>
    </row>
    <row r="659" spans="1:7" ht="63.75" outlineLevel="2" x14ac:dyDescent="0.25">
      <c r="A659" s="62" t="s">
        <v>1337</v>
      </c>
      <c r="B659" s="61" t="s">
        <v>719</v>
      </c>
      <c r="C659" s="61" t="s">
        <v>725</v>
      </c>
      <c r="D659" s="61" t="s">
        <v>626</v>
      </c>
      <c r="E659" s="60">
        <v>63421263.020000003</v>
      </c>
      <c r="F659" s="60">
        <v>63421263.020000003</v>
      </c>
      <c r="G659" s="60">
        <v>61412045.670000002</v>
      </c>
    </row>
    <row r="660" spans="1:7" ht="63.75" outlineLevel="1" x14ac:dyDescent="0.25">
      <c r="A660" s="62" t="s">
        <v>1397</v>
      </c>
      <c r="B660" s="61" t="s">
        <v>719</v>
      </c>
      <c r="C660" s="61" t="s">
        <v>723</v>
      </c>
      <c r="D660" s="61" t="s">
        <v>442</v>
      </c>
      <c r="E660" s="60">
        <f>E661</f>
        <v>279102</v>
      </c>
      <c r="F660" s="60">
        <v>279102</v>
      </c>
      <c r="G660" s="60">
        <v>279102</v>
      </c>
    </row>
    <row r="661" spans="1:7" ht="25.5" outlineLevel="2" x14ac:dyDescent="0.25">
      <c r="A661" s="62" t="s">
        <v>1322</v>
      </c>
      <c r="B661" s="61" t="s">
        <v>719</v>
      </c>
      <c r="C661" s="61" t="s">
        <v>723</v>
      </c>
      <c r="D661" s="61" t="s">
        <v>613</v>
      </c>
      <c r="E661" s="60">
        <v>279102</v>
      </c>
      <c r="F661" s="60">
        <v>279102</v>
      </c>
      <c r="G661" s="60">
        <v>279102</v>
      </c>
    </row>
    <row r="662" spans="1:7" ht="76.5" outlineLevel="1" x14ac:dyDescent="0.25">
      <c r="A662" s="62" t="s">
        <v>1396</v>
      </c>
      <c r="B662" s="61" t="s">
        <v>719</v>
      </c>
      <c r="C662" s="61" t="s">
        <v>721</v>
      </c>
      <c r="D662" s="61" t="s">
        <v>442</v>
      </c>
      <c r="E662" s="60">
        <f>E663</f>
        <v>0</v>
      </c>
      <c r="F662" s="60">
        <v>0</v>
      </c>
      <c r="G662" s="60">
        <v>0</v>
      </c>
    </row>
    <row r="663" spans="1:7" ht="25.5" outlineLevel="2" x14ac:dyDescent="0.25">
      <c r="A663" s="62" t="s">
        <v>1322</v>
      </c>
      <c r="B663" s="61" t="s">
        <v>719</v>
      </c>
      <c r="C663" s="61" t="s">
        <v>721</v>
      </c>
      <c r="D663" s="61" t="s">
        <v>613</v>
      </c>
      <c r="E663" s="60">
        <v>0</v>
      </c>
      <c r="F663" s="60">
        <v>0</v>
      </c>
      <c r="G663" s="60">
        <v>0</v>
      </c>
    </row>
    <row r="664" spans="1:7" ht="51" outlineLevel="1" x14ac:dyDescent="0.25">
      <c r="A664" s="62" t="s">
        <v>1395</v>
      </c>
      <c r="B664" s="61" t="s">
        <v>719</v>
      </c>
      <c r="C664" s="61" t="s">
        <v>718</v>
      </c>
      <c r="D664" s="61" t="s">
        <v>442</v>
      </c>
      <c r="E664" s="60">
        <f>E665</f>
        <v>55734.8</v>
      </c>
      <c r="F664" s="60">
        <v>55734.8</v>
      </c>
      <c r="G664" s="60">
        <v>55734.8</v>
      </c>
    </row>
    <row r="665" spans="1:7" ht="25.5" outlineLevel="2" x14ac:dyDescent="0.25">
      <c r="A665" s="62" t="s">
        <v>1322</v>
      </c>
      <c r="B665" s="61" t="s">
        <v>719</v>
      </c>
      <c r="C665" s="61" t="s">
        <v>718</v>
      </c>
      <c r="D665" s="61" t="s">
        <v>613</v>
      </c>
      <c r="E665" s="60">
        <v>55734.8</v>
      </c>
      <c r="F665" s="60">
        <v>55734.8</v>
      </c>
      <c r="G665" s="60">
        <v>55734.8</v>
      </c>
    </row>
    <row r="666" spans="1:7" ht="38.25" x14ac:dyDescent="0.25">
      <c r="A666" s="65" t="s">
        <v>1394</v>
      </c>
      <c r="B666" s="64" t="s">
        <v>715</v>
      </c>
      <c r="C666" s="64" t="s">
        <v>450</v>
      </c>
      <c r="D666" s="64" t="s">
        <v>442</v>
      </c>
      <c r="E666" s="63">
        <f>E667+E669+E671+E673+E675+E677+E679+E681+E683+E685+E687+E689+E691</f>
        <v>908984.17</v>
      </c>
      <c r="F666" s="63">
        <v>908984.17</v>
      </c>
      <c r="G666" s="63">
        <v>601552.82999999996</v>
      </c>
    </row>
    <row r="667" spans="1:7" ht="25.5" outlineLevel="1" x14ac:dyDescent="0.25">
      <c r="A667" s="62" t="s">
        <v>1393</v>
      </c>
      <c r="B667" s="61" t="s">
        <v>715</v>
      </c>
      <c r="C667" s="61" t="s">
        <v>970</v>
      </c>
      <c r="D667" s="61" t="s">
        <v>442</v>
      </c>
      <c r="E667" s="60">
        <f>E668</f>
        <v>167700</v>
      </c>
      <c r="F667" s="60">
        <v>167700</v>
      </c>
      <c r="G667" s="60">
        <v>56810</v>
      </c>
    </row>
    <row r="668" spans="1:7" outlineLevel="2" x14ac:dyDescent="0.25">
      <c r="A668" s="62" t="s">
        <v>1281</v>
      </c>
      <c r="B668" s="61" t="s">
        <v>715</v>
      </c>
      <c r="C668" s="61" t="s">
        <v>970</v>
      </c>
      <c r="D668" s="61" t="s">
        <v>458</v>
      </c>
      <c r="E668" s="60">
        <v>167700</v>
      </c>
      <c r="F668" s="60">
        <v>167700</v>
      </c>
      <c r="G668" s="60">
        <v>56810</v>
      </c>
    </row>
    <row r="669" spans="1:7" ht="38.25" outlineLevel="1" x14ac:dyDescent="0.25">
      <c r="A669" s="62" t="s">
        <v>1392</v>
      </c>
      <c r="B669" s="61" t="s">
        <v>715</v>
      </c>
      <c r="C669" s="61" t="s">
        <v>968</v>
      </c>
      <c r="D669" s="61" t="s">
        <v>442</v>
      </c>
      <c r="E669" s="60">
        <f>E670</f>
        <v>169000</v>
      </c>
      <c r="F669" s="60">
        <v>169000</v>
      </c>
      <c r="G669" s="60">
        <v>30000</v>
      </c>
    </row>
    <row r="670" spans="1:7" outlineLevel="2" x14ac:dyDescent="0.25">
      <c r="A670" s="62" t="s">
        <v>1281</v>
      </c>
      <c r="B670" s="61" t="s">
        <v>715</v>
      </c>
      <c r="C670" s="61" t="s">
        <v>968</v>
      </c>
      <c r="D670" s="61" t="s">
        <v>458</v>
      </c>
      <c r="E670" s="60">
        <v>169000</v>
      </c>
      <c r="F670" s="60">
        <v>169000</v>
      </c>
      <c r="G670" s="60">
        <v>30000</v>
      </c>
    </row>
    <row r="671" spans="1:7" outlineLevel="1" x14ac:dyDescent="0.25">
      <c r="A671" s="62" t="s">
        <v>1391</v>
      </c>
      <c r="B671" s="61" t="s">
        <v>715</v>
      </c>
      <c r="C671" s="61" t="s">
        <v>966</v>
      </c>
      <c r="D671" s="61" t="s">
        <v>442</v>
      </c>
      <c r="E671" s="60">
        <f>E672</f>
        <v>80490</v>
      </c>
      <c r="F671" s="60">
        <v>80490</v>
      </c>
      <c r="G671" s="60">
        <v>80490</v>
      </c>
    </row>
    <row r="672" spans="1:7" outlineLevel="2" x14ac:dyDescent="0.25">
      <c r="A672" s="62" t="s">
        <v>1281</v>
      </c>
      <c r="B672" s="61" t="s">
        <v>715</v>
      </c>
      <c r="C672" s="61" t="s">
        <v>966</v>
      </c>
      <c r="D672" s="61" t="s">
        <v>458</v>
      </c>
      <c r="E672" s="60">
        <v>80490</v>
      </c>
      <c r="F672" s="60">
        <v>80490</v>
      </c>
      <c r="G672" s="60">
        <v>80490</v>
      </c>
    </row>
    <row r="673" spans="1:7" ht="89.25" outlineLevel="1" x14ac:dyDescent="0.25">
      <c r="A673" s="62" t="s">
        <v>1390</v>
      </c>
      <c r="B673" s="61" t="s">
        <v>715</v>
      </c>
      <c r="C673" s="61" t="s">
        <v>714</v>
      </c>
      <c r="D673" s="61" t="s">
        <v>442</v>
      </c>
      <c r="E673" s="60">
        <f>E674</f>
        <v>18000</v>
      </c>
      <c r="F673" s="60">
        <v>18000</v>
      </c>
      <c r="G673" s="60">
        <v>18000</v>
      </c>
    </row>
    <row r="674" spans="1:7" outlineLevel="2" x14ac:dyDescent="0.25">
      <c r="A674" s="62" t="s">
        <v>1281</v>
      </c>
      <c r="B674" s="61" t="s">
        <v>715</v>
      </c>
      <c r="C674" s="61" t="s">
        <v>714</v>
      </c>
      <c r="D674" s="61" t="s">
        <v>458</v>
      </c>
      <c r="E674" s="60">
        <v>18000</v>
      </c>
      <c r="F674" s="60">
        <v>18000</v>
      </c>
      <c r="G674" s="60">
        <v>18000</v>
      </c>
    </row>
    <row r="675" spans="1:7" ht="38.25" outlineLevel="1" x14ac:dyDescent="0.25">
      <c r="A675" s="62" t="s">
        <v>1382</v>
      </c>
      <c r="B675" s="61" t="s">
        <v>715</v>
      </c>
      <c r="C675" s="61" t="s">
        <v>965</v>
      </c>
      <c r="D675" s="61" t="s">
        <v>442</v>
      </c>
      <c r="E675" s="60">
        <f>E676</f>
        <v>216300</v>
      </c>
      <c r="F675" s="60">
        <v>216300</v>
      </c>
      <c r="G675" s="60">
        <v>216300</v>
      </c>
    </row>
    <row r="676" spans="1:7" outlineLevel="2" x14ac:dyDescent="0.25">
      <c r="A676" s="62" t="s">
        <v>1281</v>
      </c>
      <c r="B676" s="61" t="s">
        <v>715</v>
      </c>
      <c r="C676" s="61" t="s">
        <v>965</v>
      </c>
      <c r="D676" s="61" t="s">
        <v>458</v>
      </c>
      <c r="E676" s="60">
        <v>216300</v>
      </c>
      <c r="F676" s="60">
        <v>216300</v>
      </c>
      <c r="G676" s="60">
        <v>216300</v>
      </c>
    </row>
    <row r="677" spans="1:7" ht="51" outlineLevel="1" x14ac:dyDescent="0.25">
      <c r="A677" s="62" t="s">
        <v>1389</v>
      </c>
      <c r="B677" s="61" t="s">
        <v>715</v>
      </c>
      <c r="C677" s="61" t="s">
        <v>963</v>
      </c>
      <c r="D677" s="61" t="s">
        <v>442</v>
      </c>
      <c r="E677" s="60">
        <f>E678</f>
        <v>1500</v>
      </c>
      <c r="F677" s="60">
        <v>1500</v>
      </c>
      <c r="G677" s="60">
        <v>1500</v>
      </c>
    </row>
    <row r="678" spans="1:7" outlineLevel="2" x14ac:dyDescent="0.25">
      <c r="A678" s="62" t="s">
        <v>1281</v>
      </c>
      <c r="B678" s="61" t="s">
        <v>715</v>
      </c>
      <c r="C678" s="61" t="s">
        <v>963</v>
      </c>
      <c r="D678" s="61" t="s">
        <v>458</v>
      </c>
      <c r="E678" s="60">
        <v>1500</v>
      </c>
      <c r="F678" s="60">
        <v>1500</v>
      </c>
      <c r="G678" s="60">
        <v>1500</v>
      </c>
    </row>
    <row r="679" spans="1:7" ht="127.5" outlineLevel="1" x14ac:dyDescent="0.25">
      <c r="A679" s="62" t="s">
        <v>1388</v>
      </c>
      <c r="B679" s="61" t="s">
        <v>715</v>
      </c>
      <c r="C679" s="61" t="s">
        <v>961</v>
      </c>
      <c r="D679" s="61" t="s">
        <v>442</v>
      </c>
      <c r="E679" s="60">
        <f>E680</f>
        <v>36470</v>
      </c>
      <c r="F679" s="60">
        <v>36470</v>
      </c>
      <c r="G679" s="60">
        <v>12470</v>
      </c>
    </row>
    <row r="680" spans="1:7" outlineLevel="2" x14ac:dyDescent="0.25">
      <c r="A680" s="62" t="s">
        <v>1281</v>
      </c>
      <c r="B680" s="61" t="s">
        <v>715</v>
      </c>
      <c r="C680" s="61" t="s">
        <v>961</v>
      </c>
      <c r="D680" s="61" t="s">
        <v>458</v>
      </c>
      <c r="E680" s="60">
        <v>36470</v>
      </c>
      <c r="F680" s="60">
        <v>36470</v>
      </c>
      <c r="G680" s="60">
        <v>12470</v>
      </c>
    </row>
    <row r="681" spans="1:7" ht="127.5" outlineLevel="1" x14ac:dyDescent="0.25">
      <c r="A681" s="62" t="s">
        <v>1387</v>
      </c>
      <c r="B681" s="61" t="s">
        <v>715</v>
      </c>
      <c r="C681" s="61" t="s">
        <v>959</v>
      </c>
      <c r="D681" s="61" t="s">
        <v>442</v>
      </c>
      <c r="E681" s="60">
        <f>E682</f>
        <v>34970</v>
      </c>
      <c r="F681" s="60">
        <v>34970</v>
      </c>
      <c r="G681" s="60">
        <v>9800</v>
      </c>
    </row>
    <row r="682" spans="1:7" outlineLevel="2" x14ac:dyDescent="0.25">
      <c r="A682" s="62" t="s">
        <v>1281</v>
      </c>
      <c r="B682" s="61" t="s">
        <v>715</v>
      </c>
      <c r="C682" s="61" t="s">
        <v>959</v>
      </c>
      <c r="D682" s="61" t="s">
        <v>458</v>
      </c>
      <c r="E682" s="60">
        <v>34970</v>
      </c>
      <c r="F682" s="60">
        <v>34970</v>
      </c>
      <c r="G682" s="60">
        <v>9800</v>
      </c>
    </row>
    <row r="683" spans="1:7" ht="63.75" outlineLevel="1" x14ac:dyDescent="0.25">
      <c r="A683" s="62" t="s">
        <v>1386</v>
      </c>
      <c r="B683" s="61" t="s">
        <v>715</v>
      </c>
      <c r="C683" s="61" t="s">
        <v>957</v>
      </c>
      <c r="D683" s="61" t="s">
        <v>442</v>
      </c>
      <c r="E683" s="60">
        <f>E684</f>
        <v>2800</v>
      </c>
      <c r="F683" s="60">
        <v>2800</v>
      </c>
      <c r="G683" s="60">
        <v>379.18</v>
      </c>
    </row>
    <row r="684" spans="1:7" outlineLevel="2" x14ac:dyDescent="0.25">
      <c r="A684" s="62" t="s">
        <v>1281</v>
      </c>
      <c r="B684" s="61" t="s">
        <v>715</v>
      </c>
      <c r="C684" s="61" t="s">
        <v>957</v>
      </c>
      <c r="D684" s="61" t="s">
        <v>458</v>
      </c>
      <c r="E684" s="60">
        <v>2800</v>
      </c>
      <c r="F684" s="60">
        <v>2800</v>
      </c>
      <c r="G684" s="60">
        <v>379.18</v>
      </c>
    </row>
    <row r="685" spans="1:7" ht="25.5" outlineLevel="1" x14ac:dyDescent="0.25">
      <c r="A685" s="62" t="s">
        <v>1385</v>
      </c>
      <c r="B685" s="61" t="s">
        <v>715</v>
      </c>
      <c r="C685" s="61" t="s">
        <v>955</v>
      </c>
      <c r="D685" s="61" t="s">
        <v>442</v>
      </c>
      <c r="E685" s="60">
        <f>E686</f>
        <v>32499</v>
      </c>
      <c r="F685" s="60">
        <v>32499</v>
      </c>
      <c r="G685" s="60">
        <v>32499</v>
      </c>
    </row>
    <row r="686" spans="1:7" outlineLevel="2" x14ac:dyDescent="0.25">
      <c r="A686" s="62" t="s">
        <v>1281</v>
      </c>
      <c r="B686" s="61" t="s">
        <v>715</v>
      </c>
      <c r="C686" s="61" t="s">
        <v>955</v>
      </c>
      <c r="D686" s="61" t="s">
        <v>458</v>
      </c>
      <c r="E686" s="60">
        <v>32499</v>
      </c>
      <c r="F686" s="60">
        <v>32499</v>
      </c>
      <c r="G686" s="60">
        <v>32499</v>
      </c>
    </row>
    <row r="687" spans="1:7" ht="25.5" outlineLevel="1" x14ac:dyDescent="0.25">
      <c r="A687" s="62" t="s">
        <v>1384</v>
      </c>
      <c r="B687" s="61" t="s">
        <v>715</v>
      </c>
      <c r="C687" s="61" t="s">
        <v>953</v>
      </c>
      <c r="D687" s="61" t="s">
        <v>442</v>
      </c>
      <c r="E687" s="60">
        <f>E688</f>
        <v>62000</v>
      </c>
      <c r="F687" s="60">
        <v>62000</v>
      </c>
      <c r="G687" s="60">
        <v>62000</v>
      </c>
    </row>
    <row r="688" spans="1:7" outlineLevel="2" x14ac:dyDescent="0.25">
      <c r="A688" s="62" t="s">
        <v>1281</v>
      </c>
      <c r="B688" s="61" t="s">
        <v>715</v>
      </c>
      <c r="C688" s="61" t="s">
        <v>953</v>
      </c>
      <c r="D688" s="61" t="s">
        <v>458</v>
      </c>
      <c r="E688" s="60">
        <v>62000</v>
      </c>
      <c r="F688" s="60">
        <v>62000</v>
      </c>
      <c r="G688" s="60">
        <v>62000</v>
      </c>
    </row>
    <row r="689" spans="1:7" ht="38.25" outlineLevel="1" x14ac:dyDescent="0.25">
      <c r="A689" s="62" t="s">
        <v>1383</v>
      </c>
      <c r="B689" s="61" t="s">
        <v>715</v>
      </c>
      <c r="C689" s="61" t="s">
        <v>951</v>
      </c>
      <c r="D689" s="61" t="s">
        <v>442</v>
      </c>
      <c r="E689" s="60">
        <f>E690</f>
        <v>43855.17</v>
      </c>
      <c r="F689" s="60">
        <v>43855.17</v>
      </c>
      <c r="G689" s="60">
        <v>37904.65</v>
      </c>
    </row>
    <row r="690" spans="1:7" outlineLevel="2" x14ac:dyDescent="0.25">
      <c r="A690" s="62" t="s">
        <v>1281</v>
      </c>
      <c r="B690" s="61" t="s">
        <v>715</v>
      </c>
      <c r="C690" s="61" t="s">
        <v>951</v>
      </c>
      <c r="D690" s="61" t="s">
        <v>458</v>
      </c>
      <c r="E690" s="60">
        <v>43855.17</v>
      </c>
      <c r="F690" s="60">
        <v>43855.17</v>
      </c>
      <c r="G690" s="60">
        <v>37904.65</v>
      </c>
    </row>
    <row r="691" spans="1:7" ht="38.25" outlineLevel="1" x14ac:dyDescent="0.25">
      <c r="A691" s="62" t="s">
        <v>1382</v>
      </c>
      <c r="B691" s="61" t="s">
        <v>715</v>
      </c>
      <c r="C691" s="61" t="s">
        <v>842</v>
      </c>
      <c r="D691" s="61" t="s">
        <v>442</v>
      </c>
      <c r="E691" s="60">
        <f>E692</f>
        <v>43400</v>
      </c>
      <c r="F691" s="60">
        <v>43400</v>
      </c>
      <c r="G691" s="60">
        <v>43400</v>
      </c>
    </row>
    <row r="692" spans="1:7" outlineLevel="2" x14ac:dyDescent="0.25">
      <c r="A692" s="62" t="s">
        <v>1281</v>
      </c>
      <c r="B692" s="61" t="s">
        <v>715</v>
      </c>
      <c r="C692" s="61" t="s">
        <v>842</v>
      </c>
      <c r="D692" s="61" t="s">
        <v>458</v>
      </c>
      <c r="E692" s="60">
        <v>43400</v>
      </c>
      <c r="F692" s="60">
        <v>43400</v>
      </c>
      <c r="G692" s="60">
        <v>43400</v>
      </c>
    </row>
    <row r="693" spans="1:7" x14ac:dyDescent="0.25">
      <c r="A693" s="65" t="s">
        <v>1381</v>
      </c>
      <c r="B693" s="64" t="s">
        <v>703</v>
      </c>
      <c r="C693" s="64" t="s">
        <v>450</v>
      </c>
      <c r="D693" s="64" t="s">
        <v>442</v>
      </c>
      <c r="E693" s="63">
        <f>E694+E696+E698+E700+E702</f>
        <v>4058852.02</v>
      </c>
      <c r="F693" s="63">
        <v>4058852.02</v>
      </c>
      <c r="G693" s="63">
        <v>3989743.63</v>
      </c>
    </row>
    <row r="694" spans="1:7" ht="76.5" outlineLevel="1" x14ac:dyDescent="0.25">
      <c r="A694" s="62" t="s">
        <v>1380</v>
      </c>
      <c r="B694" s="61" t="s">
        <v>703</v>
      </c>
      <c r="C694" s="61" t="s">
        <v>711</v>
      </c>
      <c r="D694" s="61" t="s">
        <v>442</v>
      </c>
      <c r="E694" s="60">
        <f>E695</f>
        <v>315577.56</v>
      </c>
      <c r="F694" s="60">
        <v>315577.56</v>
      </c>
      <c r="G694" s="60">
        <v>315577.56</v>
      </c>
    </row>
    <row r="695" spans="1:7" ht="25.5" outlineLevel="2" x14ac:dyDescent="0.25">
      <c r="A695" s="62" t="s">
        <v>1259</v>
      </c>
      <c r="B695" s="61" t="s">
        <v>703</v>
      </c>
      <c r="C695" s="61" t="s">
        <v>711</v>
      </c>
      <c r="D695" s="61" t="s">
        <v>548</v>
      </c>
      <c r="E695" s="60">
        <v>315577.56</v>
      </c>
      <c r="F695" s="60">
        <v>315577.56</v>
      </c>
      <c r="G695" s="60">
        <v>315577.56</v>
      </c>
    </row>
    <row r="696" spans="1:7" ht="76.5" outlineLevel="1" x14ac:dyDescent="0.25">
      <c r="A696" s="62" t="s">
        <v>1379</v>
      </c>
      <c r="B696" s="61" t="s">
        <v>703</v>
      </c>
      <c r="C696" s="61" t="s">
        <v>709</v>
      </c>
      <c r="D696" s="61" t="s">
        <v>442</v>
      </c>
      <c r="E696" s="60">
        <f>E697</f>
        <v>210385.04</v>
      </c>
      <c r="F696" s="60">
        <v>210385.04</v>
      </c>
      <c r="G696" s="60">
        <v>210385.04</v>
      </c>
    </row>
    <row r="697" spans="1:7" ht="25.5" outlineLevel="2" x14ac:dyDescent="0.25">
      <c r="A697" s="62" t="s">
        <v>1259</v>
      </c>
      <c r="B697" s="61" t="s">
        <v>703</v>
      </c>
      <c r="C697" s="61" t="s">
        <v>709</v>
      </c>
      <c r="D697" s="61" t="s">
        <v>548</v>
      </c>
      <c r="E697" s="60">
        <v>210385.04</v>
      </c>
      <c r="F697" s="60">
        <v>210385.04</v>
      </c>
      <c r="G697" s="60">
        <v>210385.04</v>
      </c>
    </row>
    <row r="698" spans="1:7" ht="51" outlineLevel="1" x14ac:dyDescent="0.25">
      <c r="A698" s="62" t="s">
        <v>1378</v>
      </c>
      <c r="B698" s="61" t="s">
        <v>703</v>
      </c>
      <c r="C698" s="61" t="s">
        <v>707</v>
      </c>
      <c r="D698" s="61" t="s">
        <v>442</v>
      </c>
      <c r="E698" s="60">
        <f>E699</f>
        <v>1866222.75</v>
      </c>
      <c r="F698" s="60">
        <v>1866222.75</v>
      </c>
      <c r="G698" s="60">
        <v>1797114.36</v>
      </c>
    </row>
    <row r="699" spans="1:7" ht="25.5" outlineLevel="2" x14ac:dyDescent="0.25">
      <c r="A699" s="62" t="s">
        <v>1259</v>
      </c>
      <c r="B699" s="61" t="s">
        <v>703</v>
      </c>
      <c r="C699" s="61" t="s">
        <v>707</v>
      </c>
      <c r="D699" s="61" t="s">
        <v>548</v>
      </c>
      <c r="E699" s="60">
        <v>1866222.75</v>
      </c>
      <c r="F699" s="60">
        <v>1866222.75</v>
      </c>
      <c r="G699" s="60">
        <v>1797114.36</v>
      </c>
    </row>
    <row r="700" spans="1:7" ht="114.75" outlineLevel="1" x14ac:dyDescent="0.25">
      <c r="A700" s="62" t="s">
        <v>1377</v>
      </c>
      <c r="B700" s="61" t="s">
        <v>703</v>
      </c>
      <c r="C700" s="61" t="s">
        <v>705</v>
      </c>
      <c r="D700" s="61" t="s">
        <v>442</v>
      </c>
      <c r="E700" s="60">
        <f>E701</f>
        <v>1000000</v>
      </c>
      <c r="F700" s="60">
        <v>1000000</v>
      </c>
      <c r="G700" s="60">
        <v>1000000</v>
      </c>
    </row>
    <row r="701" spans="1:7" ht="25.5" outlineLevel="2" x14ac:dyDescent="0.25">
      <c r="A701" s="62" t="s">
        <v>1259</v>
      </c>
      <c r="B701" s="61" t="s">
        <v>703</v>
      </c>
      <c r="C701" s="61" t="s">
        <v>705</v>
      </c>
      <c r="D701" s="61" t="s">
        <v>548</v>
      </c>
      <c r="E701" s="60">
        <v>1000000</v>
      </c>
      <c r="F701" s="60">
        <v>1000000</v>
      </c>
      <c r="G701" s="60">
        <v>1000000</v>
      </c>
    </row>
    <row r="702" spans="1:7" ht="114.75" outlineLevel="1" x14ac:dyDescent="0.25">
      <c r="A702" s="62" t="s">
        <v>1376</v>
      </c>
      <c r="B702" s="61" t="s">
        <v>703</v>
      </c>
      <c r="C702" s="61" t="s">
        <v>702</v>
      </c>
      <c r="D702" s="61" t="s">
        <v>442</v>
      </c>
      <c r="E702" s="60">
        <f>E703</f>
        <v>666666.67000000004</v>
      </c>
      <c r="F702" s="60">
        <v>666666.67000000004</v>
      </c>
      <c r="G702" s="60">
        <v>666666.67000000004</v>
      </c>
    </row>
    <row r="703" spans="1:7" ht="25.5" outlineLevel="2" x14ac:dyDescent="0.25">
      <c r="A703" s="62" t="s">
        <v>1259</v>
      </c>
      <c r="B703" s="61" t="s">
        <v>703</v>
      </c>
      <c r="C703" s="61" t="s">
        <v>702</v>
      </c>
      <c r="D703" s="61" t="s">
        <v>548</v>
      </c>
      <c r="E703" s="60">
        <v>666666.67000000004</v>
      </c>
      <c r="F703" s="60">
        <v>666666.67000000004</v>
      </c>
      <c r="G703" s="60">
        <v>666666.67000000004</v>
      </c>
    </row>
    <row r="704" spans="1:7" ht="25.5" x14ac:dyDescent="0.25">
      <c r="A704" s="65" t="s">
        <v>1375</v>
      </c>
      <c r="B704" s="64" t="s">
        <v>662</v>
      </c>
      <c r="C704" s="64" t="s">
        <v>450</v>
      </c>
      <c r="D704" s="64" t="s">
        <v>442</v>
      </c>
      <c r="E704" s="63">
        <f>E705+E707+E709+E711+E713+E715+E717+E720+E722+E724+E727+E730+E732+E734+E736+E738+E740+E742+E744+E746+E748+E750+E752+E754</f>
        <v>77161054.320000008</v>
      </c>
      <c r="F704" s="63">
        <v>77137396.150000006</v>
      </c>
      <c r="G704" s="63">
        <v>74609594.920000002</v>
      </c>
    </row>
    <row r="705" spans="1:7" ht="102" outlineLevel="1" x14ac:dyDescent="0.25">
      <c r="A705" s="62" t="s">
        <v>1374</v>
      </c>
      <c r="B705" s="61" t="s">
        <v>662</v>
      </c>
      <c r="C705" s="61" t="s">
        <v>949</v>
      </c>
      <c r="D705" s="61" t="s">
        <v>442</v>
      </c>
      <c r="E705" s="60">
        <f>E706</f>
        <v>13850200</v>
      </c>
      <c r="F705" s="60">
        <v>13826541.83</v>
      </c>
      <c r="G705" s="60">
        <v>13826541.83</v>
      </c>
    </row>
    <row r="706" spans="1:7" outlineLevel="2" x14ac:dyDescent="0.25">
      <c r="A706" s="62" t="s">
        <v>1281</v>
      </c>
      <c r="B706" s="61" t="s">
        <v>662</v>
      </c>
      <c r="C706" s="61" t="s">
        <v>949</v>
      </c>
      <c r="D706" s="61" t="s">
        <v>458</v>
      </c>
      <c r="E706" s="60">
        <f>13826541.83+23658.17</f>
        <v>13850200</v>
      </c>
      <c r="F706" s="60">
        <v>13826541.83</v>
      </c>
      <c r="G706" s="60">
        <v>13826541.83</v>
      </c>
    </row>
    <row r="707" spans="1:7" ht="51" outlineLevel="1" x14ac:dyDescent="0.25">
      <c r="A707" s="62" t="s">
        <v>1373</v>
      </c>
      <c r="B707" s="61" t="s">
        <v>662</v>
      </c>
      <c r="C707" s="61" t="s">
        <v>947</v>
      </c>
      <c r="D707" s="61" t="s">
        <v>442</v>
      </c>
      <c r="E707" s="60">
        <f>E708</f>
        <v>1126069.49</v>
      </c>
      <c r="F707" s="60">
        <v>1126069.49</v>
      </c>
      <c r="G707" s="60">
        <v>1126069.49</v>
      </c>
    </row>
    <row r="708" spans="1:7" outlineLevel="2" x14ac:dyDescent="0.25">
      <c r="A708" s="62" t="s">
        <v>1281</v>
      </c>
      <c r="B708" s="61" t="s">
        <v>662</v>
      </c>
      <c r="C708" s="61" t="s">
        <v>947</v>
      </c>
      <c r="D708" s="61" t="s">
        <v>458</v>
      </c>
      <c r="E708" s="60">
        <v>1126069.49</v>
      </c>
      <c r="F708" s="60">
        <v>1126069.49</v>
      </c>
      <c r="G708" s="60">
        <v>1126069.49</v>
      </c>
    </row>
    <row r="709" spans="1:7" ht="102" outlineLevel="1" x14ac:dyDescent="0.25">
      <c r="A709" s="62" t="s">
        <v>1372</v>
      </c>
      <c r="B709" s="61" t="s">
        <v>662</v>
      </c>
      <c r="C709" s="61" t="s">
        <v>945</v>
      </c>
      <c r="D709" s="61" t="s">
        <v>442</v>
      </c>
      <c r="E709" s="60">
        <f>E710</f>
        <v>9233466.6699999999</v>
      </c>
      <c r="F709" s="60">
        <v>9233466.6699999999</v>
      </c>
      <c r="G709" s="60">
        <v>9217694.5500000007</v>
      </c>
    </row>
    <row r="710" spans="1:7" outlineLevel="2" x14ac:dyDescent="0.25">
      <c r="A710" s="62" t="s">
        <v>1281</v>
      </c>
      <c r="B710" s="61" t="s">
        <v>662</v>
      </c>
      <c r="C710" s="61" t="s">
        <v>945</v>
      </c>
      <c r="D710" s="61" t="s">
        <v>458</v>
      </c>
      <c r="E710" s="60">
        <v>9233466.6699999999</v>
      </c>
      <c r="F710" s="60">
        <v>9233466.6699999999</v>
      </c>
      <c r="G710" s="60">
        <v>9217694.5500000007</v>
      </c>
    </row>
    <row r="711" spans="1:7" ht="51" outlineLevel="1" x14ac:dyDescent="0.25">
      <c r="A711" s="62" t="s">
        <v>1371</v>
      </c>
      <c r="B711" s="61" t="s">
        <v>662</v>
      </c>
      <c r="C711" s="61" t="s">
        <v>943</v>
      </c>
      <c r="D711" s="61" t="s">
        <v>442</v>
      </c>
      <c r="E711" s="60">
        <f>E712</f>
        <v>750713</v>
      </c>
      <c r="F711" s="60">
        <v>750713</v>
      </c>
      <c r="G711" s="60">
        <v>750713</v>
      </c>
    </row>
    <row r="712" spans="1:7" outlineLevel="2" x14ac:dyDescent="0.25">
      <c r="A712" s="62" t="s">
        <v>1281</v>
      </c>
      <c r="B712" s="61" t="s">
        <v>662</v>
      </c>
      <c r="C712" s="61" t="s">
        <v>943</v>
      </c>
      <c r="D712" s="61" t="s">
        <v>458</v>
      </c>
      <c r="E712" s="60">
        <v>750713</v>
      </c>
      <c r="F712" s="60">
        <v>750713</v>
      </c>
      <c r="G712" s="60">
        <v>750713</v>
      </c>
    </row>
    <row r="713" spans="1:7" ht="25.5" outlineLevel="1" x14ac:dyDescent="0.25">
      <c r="A713" s="62" t="s">
        <v>1370</v>
      </c>
      <c r="B713" s="61" t="s">
        <v>662</v>
      </c>
      <c r="C713" s="61" t="s">
        <v>699</v>
      </c>
      <c r="D713" s="61" t="s">
        <v>442</v>
      </c>
      <c r="E713" s="60">
        <f>E714</f>
        <v>3210404</v>
      </c>
      <c r="F713" s="60">
        <v>3210404</v>
      </c>
      <c r="G713" s="60">
        <v>2139469.0099999998</v>
      </c>
    </row>
    <row r="714" spans="1:7" ht="25.5" outlineLevel="2" x14ac:dyDescent="0.25">
      <c r="A714" s="62" t="s">
        <v>1259</v>
      </c>
      <c r="B714" s="61" t="s">
        <v>662</v>
      </c>
      <c r="C714" s="61" t="s">
        <v>699</v>
      </c>
      <c r="D714" s="61" t="s">
        <v>548</v>
      </c>
      <c r="E714" s="60">
        <v>3210404</v>
      </c>
      <c r="F714" s="60">
        <v>3210404</v>
      </c>
      <c r="G714" s="60">
        <v>2139469.0099999998</v>
      </c>
    </row>
    <row r="715" spans="1:7" ht="38.25" outlineLevel="1" x14ac:dyDescent="0.25">
      <c r="A715" s="62" t="s">
        <v>1369</v>
      </c>
      <c r="B715" s="61" t="s">
        <v>662</v>
      </c>
      <c r="C715" s="61" t="s">
        <v>697</v>
      </c>
      <c r="D715" s="61" t="s">
        <v>442</v>
      </c>
      <c r="E715" s="60">
        <f>E716</f>
        <v>120000</v>
      </c>
      <c r="F715" s="60">
        <v>120000</v>
      </c>
      <c r="G715" s="60">
        <v>105750</v>
      </c>
    </row>
    <row r="716" spans="1:7" outlineLevel="2" x14ac:dyDescent="0.25">
      <c r="A716" s="62" t="s">
        <v>1281</v>
      </c>
      <c r="B716" s="61" t="s">
        <v>662</v>
      </c>
      <c r="C716" s="61" t="s">
        <v>697</v>
      </c>
      <c r="D716" s="61" t="s">
        <v>458</v>
      </c>
      <c r="E716" s="60">
        <v>120000</v>
      </c>
      <c r="F716" s="60">
        <v>120000</v>
      </c>
      <c r="G716" s="60">
        <v>105750</v>
      </c>
    </row>
    <row r="717" spans="1:7" ht="25.5" outlineLevel="1" x14ac:dyDescent="0.25">
      <c r="A717" s="62" t="s">
        <v>1368</v>
      </c>
      <c r="B717" s="61" t="s">
        <v>662</v>
      </c>
      <c r="C717" s="61" t="s">
        <v>694</v>
      </c>
      <c r="D717" s="61" t="s">
        <v>442</v>
      </c>
      <c r="E717" s="60">
        <f>E718+E719</f>
        <v>171180.75</v>
      </c>
      <c r="F717" s="60">
        <v>171180.75</v>
      </c>
      <c r="G717" s="60">
        <v>171120.03</v>
      </c>
    </row>
    <row r="718" spans="1:7" outlineLevel="2" x14ac:dyDescent="0.25">
      <c r="A718" s="62" t="s">
        <v>1281</v>
      </c>
      <c r="B718" s="61" t="s">
        <v>662</v>
      </c>
      <c r="C718" s="61" t="s">
        <v>694</v>
      </c>
      <c r="D718" s="61" t="s">
        <v>458</v>
      </c>
      <c r="E718" s="60">
        <v>22180.75</v>
      </c>
      <c r="F718" s="60">
        <v>22180.75</v>
      </c>
      <c r="G718" s="60">
        <v>22120.03</v>
      </c>
    </row>
    <row r="719" spans="1:7" outlineLevel="2" x14ac:dyDescent="0.25">
      <c r="A719" s="62" t="s">
        <v>1367</v>
      </c>
      <c r="B719" s="61" t="s">
        <v>662</v>
      </c>
      <c r="C719" s="61" t="s">
        <v>694</v>
      </c>
      <c r="D719" s="61" t="s">
        <v>693</v>
      </c>
      <c r="E719" s="60">
        <v>149000</v>
      </c>
      <c r="F719" s="60">
        <v>149000</v>
      </c>
      <c r="G719" s="60">
        <v>149000</v>
      </c>
    </row>
    <row r="720" spans="1:7" ht="25.5" outlineLevel="1" x14ac:dyDescent="0.25">
      <c r="A720" s="62" t="s">
        <v>1366</v>
      </c>
      <c r="B720" s="61" t="s">
        <v>662</v>
      </c>
      <c r="C720" s="61" t="s">
        <v>691</v>
      </c>
      <c r="D720" s="61" t="s">
        <v>442</v>
      </c>
      <c r="E720" s="60">
        <f>E721</f>
        <v>270120.32000000001</v>
      </c>
      <c r="F720" s="60">
        <v>270120.32000000001</v>
      </c>
      <c r="G720" s="60">
        <v>270120.31</v>
      </c>
    </row>
    <row r="721" spans="1:7" outlineLevel="2" x14ac:dyDescent="0.25">
      <c r="A721" s="62" t="s">
        <v>1281</v>
      </c>
      <c r="B721" s="61" t="s">
        <v>662</v>
      </c>
      <c r="C721" s="61" t="s">
        <v>691</v>
      </c>
      <c r="D721" s="61" t="s">
        <v>458</v>
      </c>
      <c r="E721" s="60">
        <v>270120.32000000001</v>
      </c>
      <c r="F721" s="60">
        <v>270120.32000000001</v>
      </c>
      <c r="G721" s="60">
        <v>270120.31</v>
      </c>
    </row>
    <row r="722" spans="1:7" ht="38.25" outlineLevel="1" x14ac:dyDescent="0.25">
      <c r="A722" s="62" t="s">
        <v>1365</v>
      </c>
      <c r="B722" s="61" t="s">
        <v>662</v>
      </c>
      <c r="C722" s="61" t="s">
        <v>689</v>
      </c>
      <c r="D722" s="61" t="s">
        <v>442</v>
      </c>
      <c r="E722" s="60">
        <f>E723</f>
        <v>144325.6</v>
      </c>
      <c r="F722" s="60">
        <v>144325.6</v>
      </c>
      <c r="G722" s="60">
        <v>142642.6</v>
      </c>
    </row>
    <row r="723" spans="1:7" outlineLevel="2" x14ac:dyDescent="0.25">
      <c r="A723" s="62" t="s">
        <v>1281</v>
      </c>
      <c r="B723" s="61" t="s">
        <v>662</v>
      </c>
      <c r="C723" s="61" t="s">
        <v>689</v>
      </c>
      <c r="D723" s="61" t="s">
        <v>458</v>
      </c>
      <c r="E723" s="60">
        <v>144325.6</v>
      </c>
      <c r="F723" s="60">
        <v>144325.6</v>
      </c>
      <c r="G723" s="60">
        <v>142642.6</v>
      </c>
    </row>
    <row r="724" spans="1:7" ht="63.75" outlineLevel="1" x14ac:dyDescent="0.25">
      <c r="A724" s="62" t="s">
        <v>1364</v>
      </c>
      <c r="B724" s="61" t="s">
        <v>662</v>
      </c>
      <c r="C724" s="61" t="s">
        <v>687</v>
      </c>
      <c r="D724" s="61" t="s">
        <v>442</v>
      </c>
      <c r="E724" s="60">
        <f>E725+E726</f>
        <v>3161500</v>
      </c>
      <c r="F724" s="60">
        <v>3161500</v>
      </c>
      <c r="G724" s="60">
        <v>3156378.22</v>
      </c>
    </row>
    <row r="725" spans="1:7" ht="25.5" outlineLevel="2" x14ac:dyDescent="0.25">
      <c r="A725" s="62" t="s">
        <v>1322</v>
      </c>
      <c r="B725" s="61" t="s">
        <v>662</v>
      </c>
      <c r="C725" s="61" t="s">
        <v>687</v>
      </c>
      <c r="D725" s="61" t="s">
        <v>613</v>
      </c>
      <c r="E725" s="60">
        <v>1689364</v>
      </c>
      <c r="F725" s="60">
        <v>1689364</v>
      </c>
      <c r="G725" s="60">
        <v>1684242.22</v>
      </c>
    </row>
    <row r="726" spans="1:7" ht="25.5" outlineLevel="2" x14ac:dyDescent="0.25">
      <c r="A726" s="62" t="s">
        <v>1259</v>
      </c>
      <c r="B726" s="61" t="s">
        <v>662</v>
      </c>
      <c r="C726" s="61" t="s">
        <v>687</v>
      </c>
      <c r="D726" s="61" t="s">
        <v>548</v>
      </c>
      <c r="E726" s="60">
        <v>1472136</v>
      </c>
      <c r="F726" s="60">
        <v>1472136</v>
      </c>
      <c r="G726" s="60">
        <v>1472136</v>
      </c>
    </row>
    <row r="727" spans="1:7" ht="63.75" outlineLevel="1" x14ac:dyDescent="0.25">
      <c r="A727" s="62" t="s">
        <v>1363</v>
      </c>
      <c r="B727" s="61" t="s">
        <v>662</v>
      </c>
      <c r="C727" s="61" t="s">
        <v>685</v>
      </c>
      <c r="D727" s="61" t="s">
        <v>442</v>
      </c>
      <c r="E727" s="60">
        <f>E728+E729</f>
        <v>3766535.08</v>
      </c>
      <c r="F727" s="60">
        <v>3766535.08</v>
      </c>
      <c r="G727" s="60">
        <v>3766535.08</v>
      </c>
    </row>
    <row r="728" spans="1:7" ht="25.5" outlineLevel="2" x14ac:dyDescent="0.25">
      <c r="A728" s="62" t="s">
        <v>1322</v>
      </c>
      <c r="B728" s="61" t="s">
        <v>662</v>
      </c>
      <c r="C728" s="61" t="s">
        <v>685</v>
      </c>
      <c r="D728" s="61" t="s">
        <v>613</v>
      </c>
      <c r="E728" s="60">
        <v>1640224.08</v>
      </c>
      <c r="F728" s="60">
        <v>1640224.08</v>
      </c>
      <c r="G728" s="60">
        <v>1640224.08</v>
      </c>
    </row>
    <row r="729" spans="1:7" ht="25.5" outlineLevel="2" x14ac:dyDescent="0.25">
      <c r="A729" s="62" t="s">
        <v>1259</v>
      </c>
      <c r="B729" s="61" t="s">
        <v>662</v>
      </c>
      <c r="C729" s="61" t="s">
        <v>685</v>
      </c>
      <c r="D729" s="61" t="s">
        <v>548</v>
      </c>
      <c r="E729" s="60">
        <v>2126311</v>
      </c>
      <c r="F729" s="60">
        <v>2126311</v>
      </c>
      <c r="G729" s="60">
        <v>2126311</v>
      </c>
    </row>
    <row r="730" spans="1:7" ht="38.25" outlineLevel="1" x14ac:dyDescent="0.25">
      <c r="A730" s="62" t="s">
        <v>1362</v>
      </c>
      <c r="B730" s="61" t="s">
        <v>662</v>
      </c>
      <c r="C730" s="61" t="s">
        <v>683</v>
      </c>
      <c r="D730" s="61" t="s">
        <v>442</v>
      </c>
      <c r="E730" s="60">
        <f>E731</f>
        <v>6000000</v>
      </c>
      <c r="F730" s="60">
        <v>6000000</v>
      </c>
      <c r="G730" s="60">
        <v>6000000</v>
      </c>
    </row>
    <row r="731" spans="1:7" ht="25.5" outlineLevel="2" x14ac:dyDescent="0.25">
      <c r="A731" s="62" t="s">
        <v>1259</v>
      </c>
      <c r="B731" s="61" t="s">
        <v>662</v>
      </c>
      <c r="C731" s="61" t="s">
        <v>683</v>
      </c>
      <c r="D731" s="61" t="s">
        <v>548</v>
      </c>
      <c r="E731" s="60">
        <v>6000000</v>
      </c>
      <c r="F731" s="60">
        <v>6000000</v>
      </c>
      <c r="G731" s="60">
        <v>6000000</v>
      </c>
    </row>
    <row r="732" spans="1:7" ht="89.25" outlineLevel="1" x14ac:dyDescent="0.25">
      <c r="A732" s="62" t="s">
        <v>1361</v>
      </c>
      <c r="B732" s="61" t="s">
        <v>662</v>
      </c>
      <c r="C732" s="61" t="s">
        <v>681</v>
      </c>
      <c r="D732" s="61" t="s">
        <v>442</v>
      </c>
      <c r="E732" s="60">
        <f>E733</f>
        <v>392500</v>
      </c>
      <c r="F732" s="60">
        <v>392500</v>
      </c>
      <c r="G732" s="60">
        <v>0</v>
      </c>
    </row>
    <row r="733" spans="1:7" ht="25.5" outlineLevel="2" x14ac:dyDescent="0.25">
      <c r="A733" s="62" t="s">
        <v>1322</v>
      </c>
      <c r="B733" s="61" t="s">
        <v>662</v>
      </c>
      <c r="C733" s="61" t="s">
        <v>681</v>
      </c>
      <c r="D733" s="61" t="s">
        <v>613</v>
      </c>
      <c r="E733" s="60">
        <v>392500</v>
      </c>
      <c r="F733" s="60">
        <v>392500</v>
      </c>
      <c r="G733" s="60">
        <v>0</v>
      </c>
    </row>
    <row r="734" spans="1:7" ht="38.25" outlineLevel="1" x14ac:dyDescent="0.25">
      <c r="A734" s="62" t="s">
        <v>1360</v>
      </c>
      <c r="B734" s="61" t="s">
        <v>662</v>
      </c>
      <c r="C734" s="61" t="s">
        <v>679</v>
      </c>
      <c r="D734" s="61" t="s">
        <v>442</v>
      </c>
      <c r="E734" s="60">
        <f>E735</f>
        <v>4000000</v>
      </c>
      <c r="F734" s="60">
        <v>4000000</v>
      </c>
      <c r="G734" s="60">
        <v>4000000</v>
      </c>
    </row>
    <row r="735" spans="1:7" ht="25.5" outlineLevel="2" x14ac:dyDescent="0.25">
      <c r="A735" s="62" t="s">
        <v>1259</v>
      </c>
      <c r="B735" s="61" t="s">
        <v>662</v>
      </c>
      <c r="C735" s="61" t="s">
        <v>679</v>
      </c>
      <c r="D735" s="61" t="s">
        <v>548</v>
      </c>
      <c r="E735" s="60">
        <v>4000000</v>
      </c>
      <c r="F735" s="60">
        <v>4000000</v>
      </c>
      <c r="G735" s="60">
        <v>4000000</v>
      </c>
    </row>
    <row r="736" spans="1:7" ht="76.5" outlineLevel="1" x14ac:dyDescent="0.25">
      <c r="A736" s="62" t="s">
        <v>1359</v>
      </c>
      <c r="B736" s="61" t="s">
        <v>662</v>
      </c>
      <c r="C736" s="61" t="s">
        <v>677</v>
      </c>
      <c r="D736" s="61" t="s">
        <v>442</v>
      </c>
      <c r="E736" s="60">
        <f>E737</f>
        <v>392500</v>
      </c>
      <c r="F736" s="60">
        <v>392500</v>
      </c>
      <c r="G736" s="60">
        <v>0</v>
      </c>
    </row>
    <row r="737" spans="1:7" ht="25.5" outlineLevel="2" x14ac:dyDescent="0.25">
      <c r="A737" s="62" t="s">
        <v>1322</v>
      </c>
      <c r="B737" s="61" t="s">
        <v>662</v>
      </c>
      <c r="C737" s="61" t="s">
        <v>677</v>
      </c>
      <c r="D737" s="61" t="s">
        <v>613</v>
      </c>
      <c r="E737" s="60">
        <v>392500</v>
      </c>
      <c r="F737" s="60">
        <v>392500</v>
      </c>
      <c r="G737" s="60">
        <v>0</v>
      </c>
    </row>
    <row r="738" spans="1:7" ht="76.5" outlineLevel="1" x14ac:dyDescent="0.25">
      <c r="A738" s="62" t="s">
        <v>1268</v>
      </c>
      <c r="B738" s="61" t="s">
        <v>662</v>
      </c>
      <c r="C738" s="61" t="s">
        <v>676</v>
      </c>
      <c r="D738" s="61" t="s">
        <v>442</v>
      </c>
      <c r="E738" s="60">
        <f>E739</f>
        <v>496342.62</v>
      </c>
      <c r="F738" s="60">
        <v>496342.62</v>
      </c>
      <c r="G738" s="60">
        <v>496342.62</v>
      </c>
    </row>
    <row r="739" spans="1:7" ht="25.5" outlineLevel="2" x14ac:dyDescent="0.25">
      <c r="A739" s="62" t="s">
        <v>1259</v>
      </c>
      <c r="B739" s="61" t="s">
        <v>662</v>
      </c>
      <c r="C739" s="61" t="s">
        <v>676</v>
      </c>
      <c r="D739" s="61" t="s">
        <v>548</v>
      </c>
      <c r="E739" s="60">
        <v>496342.62</v>
      </c>
      <c r="F739" s="60">
        <v>496342.62</v>
      </c>
      <c r="G739" s="60">
        <v>496342.62</v>
      </c>
    </row>
    <row r="740" spans="1:7" ht="25.5" outlineLevel="1" x14ac:dyDescent="0.25">
      <c r="A740" s="62" t="s">
        <v>1358</v>
      </c>
      <c r="B740" s="61" t="s">
        <v>662</v>
      </c>
      <c r="C740" s="61" t="s">
        <v>674</v>
      </c>
      <c r="D740" s="61" t="s">
        <v>442</v>
      </c>
      <c r="E740" s="60">
        <f>E741</f>
        <v>19768373.960000001</v>
      </c>
      <c r="F740" s="60">
        <v>19768373.960000001</v>
      </c>
      <c r="G740" s="60">
        <v>19768373.960000001</v>
      </c>
    </row>
    <row r="741" spans="1:7" ht="63.75" outlineLevel="2" x14ac:dyDescent="0.25">
      <c r="A741" s="62" t="s">
        <v>1275</v>
      </c>
      <c r="B741" s="61" t="s">
        <v>662</v>
      </c>
      <c r="C741" s="61" t="s">
        <v>674</v>
      </c>
      <c r="D741" s="61" t="s">
        <v>583</v>
      </c>
      <c r="E741" s="60">
        <v>19768373.960000001</v>
      </c>
      <c r="F741" s="60">
        <v>19768373.960000001</v>
      </c>
      <c r="G741" s="60">
        <v>19768373.960000001</v>
      </c>
    </row>
    <row r="742" spans="1:7" ht="25.5" outlineLevel="1" x14ac:dyDescent="0.25">
      <c r="A742" s="62" t="s">
        <v>1357</v>
      </c>
      <c r="B742" s="61" t="s">
        <v>662</v>
      </c>
      <c r="C742" s="61" t="s">
        <v>672</v>
      </c>
      <c r="D742" s="61" t="s">
        <v>442</v>
      </c>
      <c r="E742" s="60">
        <f>E743</f>
        <v>88050.18</v>
      </c>
      <c r="F742" s="60">
        <v>88050.18</v>
      </c>
      <c r="G742" s="60">
        <v>24385.1</v>
      </c>
    </row>
    <row r="743" spans="1:7" ht="25.5" outlineLevel="2" x14ac:dyDescent="0.25">
      <c r="A743" s="62" t="s">
        <v>1259</v>
      </c>
      <c r="B743" s="61" t="s">
        <v>662</v>
      </c>
      <c r="C743" s="61" t="s">
        <v>672</v>
      </c>
      <c r="D743" s="61" t="s">
        <v>548</v>
      </c>
      <c r="E743" s="60">
        <v>88050.18</v>
      </c>
      <c r="F743" s="60">
        <v>88050.18</v>
      </c>
      <c r="G743" s="60">
        <v>24385.1</v>
      </c>
    </row>
    <row r="744" spans="1:7" ht="76.5" outlineLevel="1" x14ac:dyDescent="0.25">
      <c r="A744" s="62" t="s">
        <v>1268</v>
      </c>
      <c r="B744" s="61" t="s">
        <v>662</v>
      </c>
      <c r="C744" s="61" t="s">
        <v>671</v>
      </c>
      <c r="D744" s="61" t="s">
        <v>442</v>
      </c>
      <c r="E744" s="60">
        <f>E745</f>
        <v>129700</v>
      </c>
      <c r="F744" s="60">
        <v>129700</v>
      </c>
      <c r="G744" s="60">
        <v>126351.31</v>
      </c>
    </row>
    <row r="745" spans="1:7" ht="25.5" outlineLevel="2" x14ac:dyDescent="0.25">
      <c r="A745" s="62" t="s">
        <v>1259</v>
      </c>
      <c r="B745" s="61" t="s">
        <v>662</v>
      </c>
      <c r="C745" s="61" t="s">
        <v>671</v>
      </c>
      <c r="D745" s="61" t="s">
        <v>548</v>
      </c>
      <c r="E745" s="60">
        <v>129700</v>
      </c>
      <c r="F745" s="60">
        <v>129700</v>
      </c>
      <c r="G745" s="60">
        <v>126351.31</v>
      </c>
    </row>
    <row r="746" spans="1:7" ht="51" outlineLevel="1" x14ac:dyDescent="0.25">
      <c r="A746" s="62" t="s">
        <v>1356</v>
      </c>
      <c r="B746" s="61" t="s">
        <v>662</v>
      </c>
      <c r="C746" s="61" t="s">
        <v>669</v>
      </c>
      <c r="D746" s="61" t="s">
        <v>442</v>
      </c>
      <c r="E746" s="60">
        <f>E747</f>
        <v>7607372.6500000004</v>
      </c>
      <c r="F746" s="60">
        <v>7607372.6500000004</v>
      </c>
      <c r="G746" s="60">
        <v>7043487.8099999996</v>
      </c>
    </row>
    <row r="747" spans="1:7" ht="63.75" outlineLevel="2" x14ac:dyDescent="0.25">
      <c r="A747" s="62" t="s">
        <v>1275</v>
      </c>
      <c r="B747" s="61" t="s">
        <v>662</v>
      </c>
      <c r="C747" s="61" t="s">
        <v>669</v>
      </c>
      <c r="D747" s="61" t="s">
        <v>583</v>
      </c>
      <c r="E747" s="60">
        <v>7607372.6500000004</v>
      </c>
      <c r="F747" s="60">
        <v>7607372.6500000004</v>
      </c>
      <c r="G747" s="60">
        <v>7043487.8099999996</v>
      </c>
    </row>
    <row r="748" spans="1:7" ht="38.25" outlineLevel="1" x14ac:dyDescent="0.25">
      <c r="A748" s="62" t="s">
        <v>1355</v>
      </c>
      <c r="B748" s="61" t="s">
        <v>662</v>
      </c>
      <c r="C748" s="61" t="s">
        <v>667</v>
      </c>
      <c r="D748" s="61" t="s">
        <v>442</v>
      </c>
      <c r="E748" s="60">
        <f>E749</f>
        <v>237100</v>
      </c>
      <c r="F748" s="60">
        <v>237100</v>
      </c>
      <c r="G748" s="60">
        <v>237100</v>
      </c>
    </row>
    <row r="749" spans="1:7" ht="25.5" outlineLevel="2" x14ac:dyDescent="0.25">
      <c r="A749" s="62" t="s">
        <v>1259</v>
      </c>
      <c r="B749" s="61" t="s">
        <v>662</v>
      </c>
      <c r="C749" s="61" t="s">
        <v>667</v>
      </c>
      <c r="D749" s="61" t="s">
        <v>548</v>
      </c>
      <c r="E749" s="60">
        <v>237100</v>
      </c>
      <c r="F749" s="60">
        <v>237100</v>
      </c>
      <c r="G749" s="60">
        <v>237100</v>
      </c>
    </row>
    <row r="750" spans="1:7" outlineLevel="1" x14ac:dyDescent="0.25">
      <c r="A750" s="62" t="s">
        <v>1354</v>
      </c>
      <c r="B750" s="61" t="s">
        <v>662</v>
      </c>
      <c r="C750" s="61" t="s">
        <v>665</v>
      </c>
      <c r="D750" s="61" t="s">
        <v>442</v>
      </c>
      <c r="E750" s="60">
        <f>E751</f>
        <v>284900</v>
      </c>
      <c r="F750" s="60">
        <v>284900</v>
      </c>
      <c r="G750" s="60">
        <v>284900</v>
      </c>
    </row>
    <row r="751" spans="1:7" ht="25.5" outlineLevel="2" x14ac:dyDescent="0.25">
      <c r="A751" s="62" t="s">
        <v>1322</v>
      </c>
      <c r="B751" s="61" t="s">
        <v>662</v>
      </c>
      <c r="C751" s="61" t="s">
        <v>665</v>
      </c>
      <c r="D751" s="61" t="s">
        <v>613</v>
      </c>
      <c r="E751" s="60">
        <v>284900</v>
      </c>
      <c r="F751" s="60">
        <v>284900</v>
      </c>
      <c r="G751" s="60">
        <v>284900</v>
      </c>
    </row>
    <row r="752" spans="1:7" outlineLevel="1" x14ac:dyDescent="0.25">
      <c r="A752" s="62" t="s">
        <v>1353</v>
      </c>
      <c r="B752" s="61" t="s">
        <v>662</v>
      </c>
      <c r="C752" s="61" t="s">
        <v>663</v>
      </c>
      <c r="D752" s="61" t="s">
        <v>442</v>
      </c>
      <c r="E752" s="60">
        <f>E753</f>
        <v>254080</v>
      </c>
      <c r="F752" s="60">
        <v>254080</v>
      </c>
      <c r="G752" s="60">
        <v>250000</v>
      </c>
    </row>
    <row r="753" spans="1:7" ht="25.5" outlineLevel="2" x14ac:dyDescent="0.25">
      <c r="A753" s="62" t="s">
        <v>1322</v>
      </c>
      <c r="B753" s="61" t="s">
        <v>662</v>
      </c>
      <c r="C753" s="61" t="s">
        <v>663</v>
      </c>
      <c r="D753" s="61" t="s">
        <v>613</v>
      </c>
      <c r="E753" s="60">
        <v>254080</v>
      </c>
      <c r="F753" s="60">
        <v>254080</v>
      </c>
      <c r="G753" s="60">
        <v>250000</v>
      </c>
    </row>
    <row r="754" spans="1:7" ht="114.75" outlineLevel="1" x14ac:dyDescent="0.25">
      <c r="A754" s="62" t="s">
        <v>1260</v>
      </c>
      <c r="B754" s="61" t="s">
        <v>662</v>
      </c>
      <c r="C754" s="61" t="s">
        <v>549</v>
      </c>
      <c r="D754" s="61" t="s">
        <v>442</v>
      </c>
      <c r="E754" s="60">
        <f>E755+E756</f>
        <v>1705620</v>
      </c>
      <c r="F754" s="60">
        <v>1705620</v>
      </c>
      <c r="G754" s="60">
        <v>1705620</v>
      </c>
    </row>
    <row r="755" spans="1:7" ht="25.5" outlineLevel="2" x14ac:dyDescent="0.25">
      <c r="A755" s="62" t="s">
        <v>1322</v>
      </c>
      <c r="B755" s="61" t="s">
        <v>662</v>
      </c>
      <c r="C755" s="61" t="s">
        <v>549</v>
      </c>
      <c r="D755" s="61" t="s">
        <v>613</v>
      </c>
      <c r="E755" s="60">
        <v>1406160</v>
      </c>
      <c r="F755" s="60">
        <v>1406160</v>
      </c>
      <c r="G755" s="60">
        <v>1406160</v>
      </c>
    </row>
    <row r="756" spans="1:7" ht="25.5" outlineLevel="2" x14ac:dyDescent="0.25">
      <c r="A756" s="62" t="s">
        <v>1259</v>
      </c>
      <c r="B756" s="61" t="s">
        <v>662</v>
      </c>
      <c r="C756" s="61" t="s">
        <v>549</v>
      </c>
      <c r="D756" s="61" t="s">
        <v>548</v>
      </c>
      <c r="E756" s="60">
        <v>299460</v>
      </c>
      <c r="F756" s="60">
        <v>299460</v>
      </c>
      <c r="G756" s="60">
        <v>299460</v>
      </c>
    </row>
    <row r="757" spans="1:7" x14ac:dyDescent="0.25">
      <c r="A757" s="65" t="s">
        <v>1352</v>
      </c>
      <c r="B757" s="64" t="s">
        <v>617</v>
      </c>
      <c r="C757" s="64" t="s">
        <v>450</v>
      </c>
      <c r="D757" s="64" t="s">
        <v>442</v>
      </c>
      <c r="E757" s="63">
        <f>E758+E760+E762+E764+E766+E768+E770+E772+E774+E776+E778+E780+E782+E784+E786+E788+E790+E792+E794+E796+E798+E800+E802+E804+E806+E808+E810+E812+E814+E816+E818+E820</f>
        <v>779978251.41999996</v>
      </c>
      <c r="F757" s="63">
        <v>779978251.41999996</v>
      </c>
      <c r="G757" s="63">
        <v>690987814.03999996</v>
      </c>
    </row>
    <row r="758" spans="1:7" ht="140.25" outlineLevel="1" x14ac:dyDescent="0.25">
      <c r="A758" s="62" t="s">
        <v>1351</v>
      </c>
      <c r="B758" s="61" t="s">
        <v>617</v>
      </c>
      <c r="C758" s="61" t="s">
        <v>658</v>
      </c>
      <c r="D758" s="61" t="s">
        <v>442</v>
      </c>
      <c r="E758" s="60">
        <f>E759</f>
        <v>2811044.7</v>
      </c>
      <c r="F758" s="60">
        <v>2811044.7</v>
      </c>
      <c r="G758" s="60">
        <v>2811044.7</v>
      </c>
    </row>
    <row r="759" spans="1:7" ht="38.25" outlineLevel="2" x14ac:dyDescent="0.25">
      <c r="A759" s="62" t="s">
        <v>1292</v>
      </c>
      <c r="B759" s="61" t="s">
        <v>617</v>
      </c>
      <c r="C759" s="61" t="s">
        <v>658</v>
      </c>
      <c r="D759" s="61" t="s">
        <v>657</v>
      </c>
      <c r="E759" s="60">
        <v>2811044.7</v>
      </c>
      <c r="F759" s="60">
        <v>2811044.7</v>
      </c>
      <c r="G759" s="60">
        <v>2811044.7</v>
      </c>
    </row>
    <row r="760" spans="1:7" ht="51" outlineLevel="1" x14ac:dyDescent="0.25">
      <c r="A760" s="62" t="s">
        <v>1279</v>
      </c>
      <c r="B760" s="61" t="s">
        <v>617</v>
      </c>
      <c r="C760" s="61" t="s">
        <v>593</v>
      </c>
      <c r="D760" s="61" t="s">
        <v>442</v>
      </c>
      <c r="E760" s="60">
        <f>E761</f>
        <v>1383800</v>
      </c>
      <c r="F760" s="60">
        <v>1383800</v>
      </c>
      <c r="G760" s="60">
        <v>1383800</v>
      </c>
    </row>
    <row r="761" spans="1:7" ht="25.5" outlineLevel="2" x14ac:dyDescent="0.25">
      <c r="A761" s="62" t="s">
        <v>1259</v>
      </c>
      <c r="B761" s="61" t="s">
        <v>617</v>
      </c>
      <c r="C761" s="61" t="s">
        <v>593</v>
      </c>
      <c r="D761" s="61" t="s">
        <v>548</v>
      </c>
      <c r="E761" s="60">
        <v>1383800</v>
      </c>
      <c r="F761" s="60">
        <v>1383800</v>
      </c>
      <c r="G761" s="60">
        <v>1383800</v>
      </c>
    </row>
    <row r="762" spans="1:7" ht="76.5" outlineLevel="1" x14ac:dyDescent="0.25">
      <c r="A762" s="62" t="s">
        <v>1268</v>
      </c>
      <c r="B762" s="61" t="s">
        <v>617</v>
      </c>
      <c r="C762" s="61" t="s">
        <v>656</v>
      </c>
      <c r="D762" s="61" t="s">
        <v>442</v>
      </c>
      <c r="E762" s="60">
        <f>E763</f>
        <v>1422489</v>
      </c>
      <c r="F762" s="60">
        <v>1422489</v>
      </c>
      <c r="G762" s="60">
        <v>1420637.67</v>
      </c>
    </row>
    <row r="763" spans="1:7" ht="25.5" outlineLevel="2" x14ac:dyDescent="0.25">
      <c r="A763" s="62" t="s">
        <v>1259</v>
      </c>
      <c r="B763" s="61" t="s">
        <v>617</v>
      </c>
      <c r="C763" s="61" t="s">
        <v>656</v>
      </c>
      <c r="D763" s="61" t="s">
        <v>548</v>
      </c>
      <c r="E763" s="60">
        <v>1422489</v>
      </c>
      <c r="F763" s="60">
        <v>1422489</v>
      </c>
      <c r="G763" s="60">
        <v>1420637.67</v>
      </c>
    </row>
    <row r="764" spans="1:7" ht="51" outlineLevel="1" x14ac:dyDescent="0.25">
      <c r="A764" s="62" t="s">
        <v>1350</v>
      </c>
      <c r="B764" s="61" t="s">
        <v>617</v>
      </c>
      <c r="C764" s="61" t="s">
        <v>654</v>
      </c>
      <c r="D764" s="61" t="s">
        <v>442</v>
      </c>
      <c r="E764" s="60">
        <f>E765</f>
        <v>35549349.539999999</v>
      </c>
      <c r="F764" s="60">
        <v>35549349.539999999</v>
      </c>
      <c r="G764" s="60">
        <v>31582108.32</v>
      </c>
    </row>
    <row r="765" spans="1:7" ht="63.75" outlineLevel="2" x14ac:dyDescent="0.25">
      <c r="A765" s="62" t="s">
        <v>1275</v>
      </c>
      <c r="B765" s="61" t="s">
        <v>617</v>
      </c>
      <c r="C765" s="61" t="s">
        <v>654</v>
      </c>
      <c r="D765" s="61" t="s">
        <v>583</v>
      </c>
      <c r="E765" s="60">
        <v>35549349.539999999</v>
      </c>
      <c r="F765" s="60">
        <v>35549349.539999999</v>
      </c>
      <c r="G765" s="60">
        <v>31582108.32</v>
      </c>
    </row>
    <row r="766" spans="1:7" ht="25.5" outlineLevel="1" x14ac:dyDescent="0.25">
      <c r="A766" s="62" t="s">
        <v>1349</v>
      </c>
      <c r="B766" s="61" t="s">
        <v>617</v>
      </c>
      <c r="C766" s="61" t="s">
        <v>652</v>
      </c>
      <c r="D766" s="61" t="s">
        <v>442</v>
      </c>
      <c r="E766" s="60">
        <f>E767</f>
        <v>1074335.33</v>
      </c>
      <c r="F766" s="60">
        <v>1074335.33</v>
      </c>
      <c r="G766" s="60">
        <v>1074335.33</v>
      </c>
    </row>
    <row r="767" spans="1:7" ht="25.5" outlineLevel="2" x14ac:dyDescent="0.25">
      <c r="A767" s="62" t="s">
        <v>1259</v>
      </c>
      <c r="B767" s="61" t="s">
        <v>617</v>
      </c>
      <c r="C767" s="61" t="s">
        <v>652</v>
      </c>
      <c r="D767" s="61" t="s">
        <v>548</v>
      </c>
      <c r="E767" s="60">
        <v>1074335.33</v>
      </c>
      <c r="F767" s="60">
        <v>1074335.33</v>
      </c>
      <c r="G767" s="60">
        <v>1074335.33</v>
      </c>
    </row>
    <row r="768" spans="1:7" ht="38.25" outlineLevel="1" x14ac:dyDescent="0.25">
      <c r="A768" s="62" t="s">
        <v>1348</v>
      </c>
      <c r="B768" s="61" t="s">
        <v>617</v>
      </c>
      <c r="C768" s="61" t="s">
        <v>650</v>
      </c>
      <c r="D768" s="61" t="s">
        <v>442</v>
      </c>
      <c r="E768" s="60">
        <f>E769</f>
        <v>4349866.5</v>
      </c>
      <c r="F768" s="60">
        <v>4349866.5</v>
      </c>
      <c r="G768" s="60">
        <v>4349866.5</v>
      </c>
    </row>
    <row r="769" spans="1:7" ht="25.5" outlineLevel="2" x14ac:dyDescent="0.25">
      <c r="A769" s="62" t="s">
        <v>1259</v>
      </c>
      <c r="B769" s="61" t="s">
        <v>617</v>
      </c>
      <c r="C769" s="61" t="s">
        <v>650</v>
      </c>
      <c r="D769" s="61" t="s">
        <v>548</v>
      </c>
      <c r="E769" s="60">
        <v>4349866.5</v>
      </c>
      <c r="F769" s="60">
        <v>4349866.5</v>
      </c>
      <c r="G769" s="60">
        <v>4349866.5</v>
      </c>
    </row>
    <row r="770" spans="1:7" ht="63.75" outlineLevel="1" x14ac:dyDescent="0.25">
      <c r="A770" s="62" t="s">
        <v>1347</v>
      </c>
      <c r="B770" s="61" t="s">
        <v>617</v>
      </c>
      <c r="C770" s="61" t="s">
        <v>648</v>
      </c>
      <c r="D770" s="61" t="s">
        <v>442</v>
      </c>
      <c r="E770" s="60">
        <f>E771</f>
        <v>4175254.79</v>
      </c>
      <c r="F770" s="60">
        <v>4175254.79</v>
      </c>
      <c r="G770" s="60">
        <v>2865894.4</v>
      </c>
    </row>
    <row r="771" spans="1:7" ht="25.5" outlineLevel="2" x14ac:dyDescent="0.25">
      <c r="A771" s="62" t="s">
        <v>1259</v>
      </c>
      <c r="B771" s="61" t="s">
        <v>617</v>
      </c>
      <c r="C771" s="61" t="s">
        <v>648</v>
      </c>
      <c r="D771" s="61" t="s">
        <v>548</v>
      </c>
      <c r="E771" s="60">
        <v>4175254.79</v>
      </c>
      <c r="F771" s="60">
        <v>4175254.79</v>
      </c>
      <c r="G771" s="60">
        <v>2865894.4</v>
      </c>
    </row>
    <row r="772" spans="1:7" ht="38.25" outlineLevel="1" x14ac:dyDescent="0.25">
      <c r="A772" s="62" t="s">
        <v>1346</v>
      </c>
      <c r="B772" s="61" t="s">
        <v>617</v>
      </c>
      <c r="C772" s="61" t="s">
        <v>646</v>
      </c>
      <c r="D772" s="61" t="s">
        <v>442</v>
      </c>
      <c r="E772" s="60">
        <f>E773</f>
        <v>1131033.33</v>
      </c>
      <c r="F772" s="60">
        <v>1131033.33</v>
      </c>
      <c r="G772" s="60">
        <v>1131033.33</v>
      </c>
    </row>
    <row r="773" spans="1:7" ht="25.5" outlineLevel="2" x14ac:dyDescent="0.25">
      <c r="A773" s="62" t="s">
        <v>1259</v>
      </c>
      <c r="B773" s="61" t="s">
        <v>617</v>
      </c>
      <c r="C773" s="61" t="s">
        <v>646</v>
      </c>
      <c r="D773" s="61" t="s">
        <v>548</v>
      </c>
      <c r="E773" s="60">
        <v>1131033.33</v>
      </c>
      <c r="F773" s="60">
        <v>1131033.33</v>
      </c>
      <c r="G773" s="60">
        <v>1131033.33</v>
      </c>
    </row>
    <row r="774" spans="1:7" ht="63.75" outlineLevel="1" x14ac:dyDescent="0.25">
      <c r="A774" s="62" t="s">
        <v>1345</v>
      </c>
      <c r="B774" s="61" t="s">
        <v>617</v>
      </c>
      <c r="C774" s="61" t="s">
        <v>644</v>
      </c>
      <c r="D774" s="61" t="s">
        <v>442</v>
      </c>
      <c r="E774" s="60">
        <f>E775</f>
        <v>55909452</v>
      </c>
      <c r="F774" s="60">
        <v>55909452</v>
      </c>
      <c r="G774" s="60">
        <v>55909452</v>
      </c>
    </row>
    <row r="775" spans="1:7" ht="63.75" outlineLevel="2" x14ac:dyDescent="0.25">
      <c r="A775" s="62" t="s">
        <v>1275</v>
      </c>
      <c r="B775" s="61" t="s">
        <v>617</v>
      </c>
      <c r="C775" s="61" t="s">
        <v>644</v>
      </c>
      <c r="D775" s="61" t="s">
        <v>583</v>
      </c>
      <c r="E775" s="60">
        <v>55909452</v>
      </c>
      <c r="F775" s="60">
        <v>55909452</v>
      </c>
      <c r="G775" s="60">
        <v>55909452</v>
      </c>
    </row>
    <row r="776" spans="1:7" ht="63.75" outlineLevel="1" x14ac:dyDescent="0.25">
      <c r="A776" s="62" t="s">
        <v>1344</v>
      </c>
      <c r="B776" s="61" t="s">
        <v>617</v>
      </c>
      <c r="C776" s="61" t="s">
        <v>642</v>
      </c>
      <c r="D776" s="61" t="s">
        <v>442</v>
      </c>
      <c r="E776" s="60">
        <f>E777</f>
        <v>37272968</v>
      </c>
      <c r="F776" s="60">
        <v>37272968</v>
      </c>
      <c r="G776" s="60">
        <v>37272968</v>
      </c>
    </row>
    <row r="777" spans="1:7" ht="63.75" outlineLevel="2" x14ac:dyDescent="0.25">
      <c r="A777" s="62" t="s">
        <v>1275</v>
      </c>
      <c r="B777" s="61" t="s">
        <v>617</v>
      </c>
      <c r="C777" s="61" t="s">
        <v>642</v>
      </c>
      <c r="D777" s="61" t="s">
        <v>583</v>
      </c>
      <c r="E777" s="60">
        <v>37272968</v>
      </c>
      <c r="F777" s="60">
        <v>37272968</v>
      </c>
      <c r="G777" s="60">
        <v>37272968</v>
      </c>
    </row>
    <row r="778" spans="1:7" ht="76.5" outlineLevel="1" x14ac:dyDescent="0.25">
      <c r="A778" s="62" t="s">
        <v>1268</v>
      </c>
      <c r="B778" s="61" t="s">
        <v>617</v>
      </c>
      <c r="C778" s="61" t="s">
        <v>641</v>
      </c>
      <c r="D778" s="61" t="s">
        <v>442</v>
      </c>
      <c r="E778" s="60">
        <f>E779</f>
        <v>242191.64</v>
      </c>
      <c r="F778" s="60">
        <v>242191.64</v>
      </c>
      <c r="G778" s="60">
        <v>242191.64</v>
      </c>
    </row>
    <row r="779" spans="1:7" ht="25.5" outlineLevel="2" x14ac:dyDescent="0.25">
      <c r="A779" s="62" t="s">
        <v>1322</v>
      </c>
      <c r="B779" s="61" t="s">
        <v>617</v>
      </c>
      <c r="C779" s="61" t="s">
        <v>641</v>
      </c>
      <c r="D779" s="61" t="s">
        <v>613</v>
      </c>
      <c r="E779" s="60">
        <v>242191.64</v>
      </c>
      <c r="F779" s="60">
        <v>242191.64</v>
      </c>
      <c r="G779" s="60">
        <v>242191.64</v>
      </c>
    </row>
    <row r="780" spans="1:7" ht="51" outlineLevel="1" x14ac:dyDescent="0.25">
      <c r="A780" s="62" t="s">
        <v>1343</v>
      </c>
      <c r="B780" s="61" t="s">
        <v>617</v>
      </c>
      <c r="C780" s="61" t="s">
        <v>639</v>
      </c>
      <c r="D780" s="61" t="s">
        <v>442</v>
      </c>
      <c r="E780" s="60">
        <f>E781</f>
        <v>16379674.84</v>
      </c>
      <c r="F780" s="60">
        <v>16379674.84</v>
      </c>
      <c r="G780" s="60">
        <v>16361993.76</v>
      </c>
    </row>
    <row r="781" spans="1:7" ht="63.75" outlineLevel="2" x14ac:dyDescent="0.25">
      <c r="A781" s="62" t="s">
        <v>1337</v>
      </c>
      <c r="B781" s="61" t="s">
        <v>617</v>
      </c>
      <c r="C781" s="61" t="s">
        <v>639</v>
      </c>
      <c r="D781" s="61" t="s">
        <v>626</v>
      </c>
      <c r="E781" s="60">
        <v>16379674.84</v>
      </c>
      <c r="F781" s="60">
        <v>16379674.84</v>
      </c>
      <c r="G781" s="60">
        <v>16361993.76</v>
      </c>
    </row>
    <row r="782" spans="1:7" ht="38.25" outlineLevel="1" x14ac:dyDescent="0.25">
      <c r="A782" s="62" t="s">
        <v>1342</v>
      </c>
      <c r="B782" s="61" t="s">
        <v>617</v>
      </c>
      <c r="C782" s="61" t="s">
        <v>637</v>
      </c>
      <c r="D782" s="61" t="s">
        <v>442</v>
      </c>
      <c r="E782" s="60">
        <f>E783</f>
        <v>148073.28</v>
      </c>
      <c r="F782" s="60">
        <v>148073.28</v>
      </c>
      <c r="G782" s="60">
        <v>148073.28</v>
      </c>
    </row>
    <row r="783" spans="1:7" ht="25.5" outlineLevel="2" x14ac:dyDescent="0.25">
      <c r="A783" s="62" t="s">
        <v>1322</v>
      </c>
      <c r="B783" s="61" t="s">
        <v>617</v>
      </c>
      <c r="C783" s="61" t="s">
        <v>637</v>
      </c>
      <c r="D783" s="61" t="s">
        <v>613</v>
      </c>
      <c r="E783" s="60">
        <v>148073.28</v>
      </c>
      <c r="F783" s="60">
        <v>148073.28</v>
      </c>
      <c r="G783" s="60">
        <v>148073.28</v>
      </c>
    </row>
    <row r="784" spans="1:7" ht="38.25" outlineLevel="1" x14ac:dyDescent="0.25">
      <c r="A784" s="62" t="s">
        <v>1341</v>
      </c>
      <c r="B784" s="61" t="s">
        <v>617</v>
      </c>
      <c r="C784" s="61" t="s">
        <v>635</v>
      </c>
      <c r="D784" s="61" t="s">
        <v>442</v>
      </c>
      <c r="E784" s="60">
        <f>E785</f>
        <v>68640</v>
      </c>
      <c r="F784" s="60">
        <v>68640</v>
      </c>
      <c r="G784" s="60">
        <v>68640</v>
      </c>
    </row>
    <row r="785" spans="1:7" ht="25.5" outlineLevel="2" x14ac:dyDescent="0.25">
      <c r="A785" s="62" t="s">
        <v>1322</v>
      </c>
      <c r="B785" s="61" t="s">
        <v>617</v>
      </c>
      <c r="C785" s="61" t="s">
        <v>635</v>
      </c>
      <c r="D785" s="61" t="s">
        <v>613</v>
      </c>
      <c r="E785" s="60">
        <v>68640</v>
      </c>
      <c r="F785" s="60">
        <v>68640</v>
      </c>
      <c r="G785" s="60">
        <v>68640</v>
      </c>
    </row>
    <row r="786" spans="1:7" ht="89.25" outlineLevel="1" x14ac:dyDescent="0.25">
      <c r="A786" s="62" t="s">
        <v>1340</v>
      </c>
      <c r="B786" s="61" t="s">
        <v>617</v>
      </c>
      <c r="C786" s="61" t="s">
        <v>633</v>
      </c>
      <c r="D786" s="61" t="s">
        <v>442</v>
      </c>
      <c r="E786" s="60">
        <f>E787</f>
        <v>174000</v>
      </c>
      <c r="F786" s="60">
        <v>174000</v>
      </c>
      <c r="G786" s="60">
        <v>174000</v>
      </c>
    </row>
    <row r="787" spans="1:7" ht="25.5" outlineLevel="2" x14ac:dyDescent="0.25">
      <c r="A787" s="62" t="s">
        <v>1322</v>
      </c>
      <c r="B787" s="61" t="s">
        <v>617</v>
      </c>
      <c r="C787" s="61" t="s">
        <v>633</v>
      </c>
      <c r="D787" s="61" t="s">
        <v>613</v>
      </c>
      <c r="E787" s="60">
        <v>174000</v>
      </c>
      <c r="F787" s="60">
        <v>174000</v>
      </c>
      <c r="G787" s="60">
        <v>174000</v>
      </c>
    </row>
    <row r="788" spans="1:7" ht="89.25" outlineLevel="1" x14ac:dyDescent="0.25">
      <c r="A788" s="62" t="s">
        <v>1339</v>
      </c>
      <c r="B788" s="61" t="s">
        <v>617</v>
      </c>
      <c r="C788" s="61" t="s">
        <v>631</v>
      </c>
      <c r="D788" s="61" t="s">
        <v>442</v>
      </c>
      <c r="E788" s="60">
        <f>E789</f>
        <v>116000</v>
      </c>
      <c r="F788" s="60">
        <v>116000</v>
      </c>
      <c r="G788" s="60">
        <v>116000</v>
      </c>
    </row>
    <row r="789" spans="1:7" ht="25.5" outlineLevel="2" x14ac:dyDescent="0.25">
      <c r="A789" s="62" t="s">
        <v>1322</v>
      </c>
      <c r="B789" s="61" t="s">
        <v>617</v>
      </c>
      <c r="C789" s="61" t="s">
        <v>631</v>
      </c>
      <c r="D789" s="61" t="s">
        <v>613</v>
      </c>
      <c r="E789" s="60">
        <v>116000</v>
      </c>
      <c r="F789" s="60">
        <v>116000</v>
      </c>
      <c r="G789" s="60">
        <v>116000</v>
      </c>
    </row>
    <row r="790" spans="1:7" ht="76.5" outlineLevel="1" x14ac:dyDescent="0.25">
      <c r="A790" s="62" t="s">
        <v>1268</v>
      </c>
      <c r="B790" s="61" t="s">
        <v>617</v>
      </c>
      <c r="C790" s="61" t="s">
        <v>630</v>
      </c>
      <c r="D790" s="61" t="s">
        <v>442</v>
      </c>
      <c r="E790" s="60">
        <f>E791</f>
        <v>507592.48</v>
      </c>
      <c r="F790" s="60">
        <v>507592.48</v>
      </c>
      <c r="G790" s="60">
        <v>507592.48</v>
      </c>
    </row>
    <row r="791" spans="1:7" ht="25.5" outlineLevel="2" x14ac:dyDescent="0.25">
      <c r="A791" s="62" t="s">
        <v>1322</v>
      </c>
      <c r="B791" s="61" t="s">
        <v>617</v>
      </c>
      <c r="C791" s="61" t="s">
        <v>630</v>
      </c>
      <c r="D791" s="61" t="s">
        <v>613</v>
      </c>
      <c r="E791" s="60">
        <v>507592.48</v>
      </c>
      <c r="F791" s="60">
        <v>507592.48</v>
      </c>
      <c r="G791" s="60">
        <v>507592.48</v>
      </c>
    </row>
    <row r="792" spans="1:7" ht="63.75" outlineLevel="1" x14ac:dyDescent="0.25">
      <c r="A792" s="62" t="s">
        <v>1338</v>
      </c>
      <c r="B792" s="61" t="s">
        <v>617</v>
      </c>
      <c r="C792" s="61" t="s">
        <v>627</v>
      </c>
      <c r="D792" s="61" t="s">
        <v>442</v>
      </c>
      <c r="E792" s="60">
        <f>E793</f>
        <v>49672976.18</v>
      </c>
      <c r="F792" s="60">
        <v>49672976.18</v>
      </c>
      <c r="G792" s="60">
        <v>48650210</v>
      </c>
    </row>
    <row r="793" spans="1:7" ht="63.75" outlineLevel="2" x14ac:dyDescent="0.25">
      <c r="A793" s="62" t="s">
        <v>1337</v>
      </c>
      <c r="B793" s="61" t="s">
        <v>617</v>
      </c>
      <c r="C793" s="61" t="s">
        <v>627</v>
      </c>
      <c r="D793" s="61" t="s">
        <v>626</v>
      </c>
      <c r="E793" s="60">
        <v>49672976.18</v>
      </c>
      <c r="F793" s="60">
        <v>49672976.18</v>
      </c>
      <c r="G793" s="60">
        <v>48650210</v>
      </c>
    </row>
    <row r="794" spans="1:7" ht="38.25" outlineLevel="1" x14ac:dyDescent="0.25">
      <c r="A794" s="62" t="s">
        <v>1336</v>
      </c>
      <c r="B794" s="61" t="s">
        <v>617</v>
      </c>
      <c r="C794" s="61" t="s">
        <v>624</v>
      </c>
      <c r="D794" s="61" t="s">
        <v>442</v>
      </c>
      <c r="E794" s="60">
        <f>E795</f>
        <v>120666.93</v>
      </c>
      <c r="F794" s="60">
        <v>120666.93</v>
      </c>
      <c r="G794" s="60">
        <v>120666.93</v>
      </c>
    </row>
    <row r="795" spans="1:7" ht="25.5" outlineLevel="2" x14ac:dyDescent="0.25">
      <c r="A795" s="62" t="s">
        <v>1322</v>
      </c>
      <c r="B795" s="61" t="s">
        <v>617</v>
      </c>
      <c r="C795" s="61" t="s">
        <v>624</v>
      </c>
      <c r="D795" s="61" t="s">
        <v>613</v>
      </c>
      <c r="E795" s="60">
        <v>120666.93</v>
      </c>
      <c r="F795" s="60">
        <v>120666.93</v>
      </c>
      <c r="G795" s="60">
        <v>120666.93</v>
      </c>
    </row>
    <row r="796" spans="1:7" ht="38.25" outlineLevel="1" x14ac:dyDescent="0.25">
      <c r="A796" s="62" t="s">
        <v>1335</v>
      </c>
      <c r="B796" s="61" t="s">
        <v>617</v>
      </c>
      <c r="C796" s="61" t="s">
        <v>622</v>
      </c>
      <c r="D796" s="61" t="s">
        <v>442</v>
      </c>
      <c r="E796" s="60">
        <f>E797</f>
        <v>447796</v>
      </c>
      <c r="F796" s="60">
        <v>447796</v>
      </c>
      <c r="G796" s="60">
        <v>447796</v>
      </c>
    </row>
    <row r="797" spans="1:7" ht="25.5" outlineLevel="2" x14ac:dyDescent="0.25">
      <c r="A797" s="62" t="s">
        <v>1322</v>
      </c>
      <c r="B797" s="61" t="s">
        <v>617</v>
      </c>
      <c r="C797" s="61" t="s">
        <v>622</v>
      </c>
      <c r="D797" s="61" t="s">
        <v>613</v>
      </c>
      <c r="E797" s="60">
        <v>447796</v>
      </c>
      <c r="F797" s="60">
        <v>447796</v>
      </c>
      <c r="G797" s="60">
        <v>447796</v>
      </c>
    </row>
    <row r="798" spans="1:7" ht="25.5" outlineLevel="1" x14ac:dyDescent="0.25">
      <c r="A798" s="62" t="s">
        <v>1325</v>
      </c>
      <c r="B798" s="61" t="s">
        <v>617</v>
      </c>
      <c r="C798" s="61" t="s">
        <v>621</v>
      </c>
      <c r="D798" s="61" t="s">
        <v>442</v>
      </c>
      <c r="E798" s="60">
        <f>E799</f>
        <v>1015722.5</v>
      </c>
      <c r="F798" s="60">
        <v>1015722.5</v>
      </c>
      <c r="G798" s="60">
        <v>1015722.5</v>
      </c>
    </row>
    <row r="799" spans="1:7" ht="25.5" outlineLevel="2" x14ac:dyDescent="0.25">
      <c r="A799" s="62" t="s">
        <v>1322</v>
      </c>
      <c r="B799" s="61" t="s">
        <v>617</v>
      </c>
      <c r="C799" s="61" t="s">
        <v>621</v>
      </c>
      <c r="D799" s="61" t="s">
        <v>613</v>
      </c>
      <c r="E799" s="60">
        <v>1015722.5</v>
      </c>
      <c r="F799" s="60">
        <v>1015722.5</v>
      </c>
      <c r="G799" s="60">
        <v>1015722.5</v>
      </c>
    </row>
    <row r="800" spans="1:7" ht="63.75" outlineLevel="1" x14ac:dyDescent="0.25">
      <c r="A800" s="62" t="s">
        <v>1334</v>
      </c>
      <c r="B800" s="61" t="s">
        <v>617</v>
      </c>
      <c r="C800" s="61" t="s">
        <v>941</v>
      </c>
      <c r="D800" s="61" t="s">
        <v>442</v>
      </c>
      <c r="E800" s="60">
        <f>E801</f>
        <v>355173.4</v>
      </c>
      <c r="F800" s="60">
        <v>355173.4</v>
      </c>
      <c r="G800" s="60">
        <v>0</v>
      </c>
    </row>
    <row r="801" spans="1:7" ht="51" outlineLevel="2" x14ac:dyDescent="0.25">
      <c r="A801" s="62" t="s">
        <v>1327</v>
      </c>
      <c r="B801" s="61" t="s">
        <v>617</v>
      </c>
      <c r="C801" s="61" t="s">
        <v>941</v>
      </c>
      <c r="D801" s="61" t="s">
        <v>479</v>
      </c>
      <c r="E801" s="60">
        <v>355173.4</v>
      </c>
      <c r="F801" s="60">
        <v>355173.4</v>
      </c>
      <c r="G801" s="60">
        <v>0</v>
      </c>
    </row>
    <row r="802" spans="1:7" ht="51" outlineLevel="1" x14ac:dyDescent="0.25">
      <c r="A802" s="62" t="s">
        <v>1333</v>
      </c>
      <c r="B802" s="61" t="s">
        <v>617</v>
      </c>
      <c r="C802" s="61" t="s">
        <v>939</v>
      </c>
      <c r="D802" s="61" t="s">
        <v>442</v>
      </c>
      <c r="E802" s="60">
        <f>E803</f>
        <v>1624451.32</v>
      </c>
      <c r="F802" s="60">
        <v>1624451.32</v>
      </c>
      <c r="G802" s="60">
        <v>1624451.32</v>
      </c>
    </row>
    <row r="803" spans="1:7" outlineLevel="2" x14ac:dyDescent="0.25">
      <c r="A803" s="62" t="s">
        <v>1281</v>
      </c>
      <c r="B803" s="61" t="s">
        <v>617</v>
      </c>
      <c r="C803" s="61" t="s">
        <v>939</v>
      </c>
      <c r="D803" s="61" t="s">
        <v>458</v>
      </c>
      <c r="E803" s="60">
        <v>1624451.32</v>
      </c>
      <c r="F803" s="60">
        <v>1624451.32</v>
      </c>
      <c r="G803" s="60">
        <v>1624451.32</v>
      </c>
    </row>
    <row r="804" spans="1:7" ht="76.5" outlineLevel="1" x14ac:dyDescent="0.25">
      <c r="A804" s="62" t="s">
        <v>1332</v>
      </c>
      <c r="B804" s="61" t="s">
        <v>617</v>
      </c>
      <c r="C804" s="61" t="s">
        <v>937</v>
      </c>
      <c r="D804" s="61" t="s">
        <v>442</v>
      </c>
      <c r="E804" s="60">
        <f>E805</f>
        <v>4287584</v>
      </c>
      <c r="F804" s="60">
        <v>4287584</v>
      </c>
      <c r="G804" s="60">
        <v>4287584</v>
      </c>
    </row>
    <row r="805" spans="1:7" outlineLevel="2" x14ac:dyDescent="0.25">
      <c r="A805" s="62" t="s">
        <v>1281</v>
      </c>
      <c r="B805" s="61" t="s">
        <v>617</v>
      </c>
      <c r="C805" s="61" t="s">
        <v>937</v>
      </c>
      <c r="D805" s="61" t="s">
        <v>458</v>
      </c>
      <c r="E805" s="60">
        <v>4287584</v>
      </c>
      <c r="F805" s="60">
        <v>4287584</v>
      </c>
      <c r="G805" s="60">
        <v>4287584</v>
      </c>
    </row>
    <row r="806" spans="1:7" ht="102" outlineLevel="1" x14ac:dyDescent="0.25">
      <c r="A806" s="62" t="s">
        <v>1331</v>
      </c>
      <c r="B806" s="61" t="s">
        <v>617</v>
      </c>
      <c r="C806" s="61" t="s">
        <v>935</v>
      </c>
      <c r="D806" s="61" t="s">
        <v>442</v>
      </c>
      <c r="E806" s="60">
        <f>E807</f>
        <v>429860.39</v>
      </c>
      <c r="F806" s="60">
        <v>429860.39</v>
      </c>
      <c r="G806" s="60">
        <v>419450</v>
      </c>
    </row>
    <row r="807" spans="1:7" ht="51" outlineLevel="2" x14ac:dyDescent="0.25">
      <c r="A807" s="62" t="s">
        <v>1327</v>
      </c>
      <c r="B807" s="61" t="s">
        <v>617</v>
      </c>
      <c r="C807" s="61" t="s">
        <v>935</v>
      </c>
      <c r="D807" s="61" t="s">
        <v>479</v>
      </c>
      <c r="E807" s="60">
        <v>429860.39</v>
      </c>
      <c r="F807" s="60">
        <v>429860.39</v>
      </c>
      <c r="G807" s="60">
        <v>419450</v>
      </c>
    </row>
    <row r="808" spans="1:7" ht="76.5" outlineLevel="1" x14ac:dyDescent="0.25">
      <c r="A808" s="62" t="s">
        <v>1330</v>
      </c>
      <c r="B808" s="61" t="s">
        <v>617</v>
      </c>
      <c r="C808" s="61" t="s">
        <v>933</v>
      </c>
      <c r="D808" s="61" t="s">
        <v>442</v>
      </c>
      <c r="E808" s="60">
        <f>E809</f>
        <v>0</v>
      </c>
      <c r="F808" s="60">
        <v>0</v>
      </c>
      <c r="G808" s="60">
        <v>0</v>
      </c>
    </row>
    <row r="809" spans="1:7" outlineLevel="2" x14ac:dyDescent="0.25">
      <c r="A809" s="62" t="s">
        <v>1281</v>
      </c>
      <c r="B809" s="61" t="s">
        <v>617</v>
      </c>
      <c r="C809" s="61" t="s">
        <v>933</v>
      </c>
      <c r="D809" s="61" t="s">
        <v>458</v>
      </c>
      <c r="E809" s="60">
        <v>0</v>
      </c>
      <c r="F809" s="60">
        <v>0</v>
      </c>
      <c r="G809" s="60">
        <v>0</v>
      </c>
    </row>
    <row r="810" spans="1:7" ht="51" outlineLevel="1" x14ac:dyDescent="0.25">
      <c r="A810" s="62" t="s">
        <v>1329</v>
      </c>
      <c r="B810" s="61" t="s">
        <v>617</v>
      </c>
      <c r="C810" s="61" t="s">
        <v>931</v>
      </c>
      <c r="D810" s="61" t="s">
        <v>442</v>
      </c>
      <c r="E810" s="60">
        <f>E811</f>
        <v>272551918.19</v>
      </c>
      <c r="F810" s="60">
        <v>272551918.19</v>
      </c>
      <c r="G810" s="60">
        <v>272551918.17000002</v>
      </c>
    </row>
    <row r="811" spans="1:7" ht="51" outlineLevel="2" x14ac:dyDescent="0.25">
      <c r="A811" s="62" t="s">
        <v>1327</v>
      </c>
      <c r="B811" s="61" t="s">
        <v>617</v>
      </c>
      <c r="C811" s="61" t="s">
        <v>931</v>
      </c>
      <c r="D811" s="61" t="s">
        <v>479</v>
      </c>
      <c r="E811" s="60">
        <v>272551918.19</v>
      </c>
      <c r="F811" s="60">
        <v>272551918.19</v>
      </c>
      <c r="G811" s="60">
        <v>272551918.17000002</v>
      </c>
    </row>
    <row r="812" spans="1:7" ht="51" outlineLevel="1" x14ac:dyDescent="0.25">
      <c r="A812" s="62" t="s">
        <v>1328</v>
      </c>
      <c r="B812" s="61" t="s">
        <v>617</v>
      </c>
      <c r="C812" s="61" t="s">
        <v>930</v>
      </c>
      <c r="D812" s="61" t="s">
        <v>442</v>
      </c>
      <c r="E812" s="60">
        <f>E813</f>
        <v>113168492.36</v>
      </c>
      <c r="F812" s="60">
        <v>113168492.36</v>
      </c>
      <c r="G812" s="60">
        <v>74425802.359999999</v>
      </c>
    </row>
    <row r="813" spans="1:7" ht="51" outlineLevel="2" x14ac:dyDescent="0.25">
      <c r="A813" s="62" t="s">
        <v>1327</v>
      </c>
      <c r="B813" s="61" t="s">
        <v>617</v>
      </c>
      <c r="C813" s="61" t="s">
        <v>930</v>
      </c>
      <c r="D813" s="61" t="s">
        <v>479</v>
      </c>
      <c r="E813" s="60">
        <v>113168492.36</v>
      </c>
      <c r="F813" s="60">
        <v>113168492.36</v>
      </c>
      <c r="G813" s="60">
        <v>74425802.359999999</v>
      </c>
    </row>
    <row r="814" spans="1:7" ht="51" outlineLevel="1" x14ac:dyDescent="0.25">
      <c r="A814" s="62" t="s">
        <v>1328</v>
      </c>
      <c r="B814" s="61" t="s">
        <v>617</v>
      </c>
      <c r="C814" s="61" t="s">
        <v>928</v>
      </c>
      <c r="D814" s="61" t="s">
        <v>442</v>
      </c>
      <c r="E814" s="60">
        <f>E815</f>
        <v>173033532</v>
      </c>
      <c r="F814" s="60">
        <v>173033532</v>
      </c>
      <c r="G814" s="60">
        <v>129517520</v>
      </c>
    </row>
    <row r="815" spans="1:7" ht="51" outlineLevel="2" x14ac:dyDescent="0.25">
      <c r="A815" s="62" t="s">
        <v>1327</v>
      </c>
      <c r="B815" s="61" t="s">
        <v>617</v>
      </c>
      <c r="C815" s="61" t="s">
        <v>928</v>
      </c>
      <c r="D815" s="61" t="s">
        <v>479</v>
      </c>
      <c r="E815" s="60">
        <v>173033532</v>
      </c>
      <c r="F815" s="60">
        <v>173033532</v>
      </c>
      <c r="G815" s="60">
        <v>129517520</v>
      </c>
    </row>
    <row r="816" spans="1:7" ht="38.25" outlineLevel="1" x14ac:dyDescent="0.25">
      <c r="A816" s="62" t="s">
        <v>1326</v>
      </c>
      <c r="B816" s="61" t="s">
        <v>617</v>
      </c>
      <c r="C816" s="61" t="s">
        <v>926</v>
      </c>
      <c r="D816" s="61" t="s">
        <v>442</v>
      </c>
      <c r="E816" s="60">
        <f>E817</f>
        <v>31592.86</v>
      </c>
      <c r="F816" s="60">
        <v>31592.86</v>
      </c>
      <c r="G816" s="60">
        <v>29387.53</v>
      </c>
    </row>
    <row r="817" spans="1:7" outlineLevel="2" x14ac:dyDescent="0.25">
      <c r="A817" s="62" t="s">
        <v>1281</v>
      </c>
      <c r="B817" s="61" t="s">
        <v>617</v>
      </c>
      <c r="C817" s="61" t="s">
        <v>926</v>
      </c>
      <c r="D817" s="61" t="s">
        <v>458</v>
      </c>
      <c r="E817" s="60">
        <v>31592.86</v>
      </c>
      <c r="F817" s="60">
        <v>31592.86</v>
      </c>
      <c r="G817" s="60">
        <v>29387.53</v>
      </c>
    </row>
    <row r="818" spans="1:7" ht="25.5" outlineLevel="1" x14ac:dyDescent="0.25">
      <c r="A818" s="62" t="s">
        <v>1325</v>
      </c>
      <c r="B818" s="61" t="s">
        <v>617</v>
      </c>
      <c r="C818" s="61" t="s">
        <v>619</v>
      </c>
      <c r="D818" s="61" t="s">
        <v>442</v>
      </c>
      <c r="E818" s="60">
        <f>E819</f>
        <v>177305</v>
      </c>
      <c r="F818" s="60">
        <v>177305</v>
      </c>
      <c r="G818" s="60">
        <v>177305</v>
      </c>
    </row>
    <row r="819" spans="1:7" ht="25.5" outlineLevel="2" x14ac:dyDescent="0.25">
      <c r="A819" s="62" t="s">
        <v>1322</v>
      </c>
      <c r="B819" s="61" t="s">
        <v>617</v>
      </c>
      <c r="C819" s="61" t="s">
        <v>619</v>
      </c>
      <c r="D819" s="61" t="s">
        <v>613</v>
      </c>
      <c r="E819" s="60">
        <v>177305</v>
      </c>
      <c r="F819" s="60">
        <v>177305</v>
      </c>
      <c r="G819" s="60">
        <v>177305</v>
      </c>
    </row>
    <row r="820" spans="1:7" ht="25.5" outlineLevel="1" x14ac:dyDescent="0.25">
      <c r="A820" s="62" t="s">
        <v>1324</v>
      </c>
      <c r="B820" s="61" t="s">
        <v>617</v>
      </c>
      <c r="C820" s="61" t="s">
        <v>616</v>
      </c>
      <c r="D820" s="61" t="s">
        <v>442</v>
      </c>
      <c r="E820" s="60">
        <f>E821</f>
        <v>345414.86</v>
      </c>
      <c r="F820" s="60">
        <v>345414.86</v>
      </c>
      <c r="G820" s="60">
        <v>300368.82</v>
      </c>
    </row>
    <row r="821" spans="1:7" ht="25.5" outlineLevel="2" x14ac:dyDescent="0.25">
      <c r="A821" s="62" t="s">
        <v>1322</v>
      </c>
      <c r="B821" s="61" t="s">
        <v>617</v>
      </c>
      <c r="C821" s="61" t="s">
        <v>616</v>
      </c>
      <c r="D821" s="61" t="s">
        <v>613</v>
      </c>
      <c r="E821" s="60">
        <v>345414.86</v>
      </c>
      <c r="F821" s="60">
        <v>345414.86</v>
      </c>
      <c r="G821" s="60">
        <v>300368.82</v>
      </c>
    </row>
    <row r="822" spans="1:7" ht="25.5" x14ac:dyDescent="0.25">
      <c r="A822" s="65" t="s">
        <v>1323</v>
      </c>
      <c r="B822" s="64" t="s">
        <v>612</v>
      </c>
      <c r="C822" s="64" t="s">
        <v>450</v>
      </c>
      <c r="D822" s="64" t="s">
        <v>442</v>
      </c>
      <c r="E822" s="63">
        <f>E823</f>
        <v>286440</v>
      </c>
      <c r="F822" s="63">
        <v>286440</v>
      </c>
      <c r="G822" s="63">
        <v>286440</v>
      </c>
    </row>
    <row r="823" spans="1:7" ht="114.75" outlineLevel="1" x14ac:dyDescent="0.25">
      <c r="A823" s="62" t="s">
        <v>1260</v>
      </c>
      <c r="B823" s="61" t="s">
        <v>612</v>
      </c>
      <c r="C823" s="61" t="s">
        <v>549</v>
      </c>
      <c r="D823" s="61" t="s">
        <v>442</v>
      </c>
      <c r="E823" s="60">
        <f>E824+E825</f>
        <v>286440</v>
      </c>
      <c r="F823" s="60">
        <v>286440</v>
      </c>
      <c r="G823" s="60">
        <v>286440</v>
      </c>
    </row>
    <row r="824" spans="1:7" ht="25.5" outlineLevel="2" x14ac:dyDescent="0.25">
      <c r="A824" s="62" t="s">
        <v>1322</v>
      </c>
      <c r="B824" s="61" t="s">
        <v>612</v>
      </c>
      <c r="C824" s="61" t="s">
        <v>549</v>
      </c>
      <c r="D824" s="61" t="s">
        <v>613</v>
      </c>
      <c r="E824" s="60">
        <v>195300</v>
      </c>
      <c r="F824" s="60">
        <v>195300</v>
      </c>
      <c r="G824" s="60">
        <v>195300</v>
      </c>
    </row>
    <row r="825" spans="1:7" ht="25.5" outlineLevel="2" x14ac:dyDescent="0.25">
      <c r="A825" s="62" t="s">
        <v>1259</v>
      </c>
      <c r="B825" s="61" t="s">
        <v>612</v>
      </c>
      <c r="C825" s="61" t="s">
        <v>549</v>
      </c>
      <c r="D825" s="61" t="s">
        <v>548</v>
      </c>
      <c r="E825" s="60">
        <v>91140</v>
      </c>
      <c r="F825" s="60">
        <v>91140</v>
      </c>
      <c r="G825" s="60">
        <v>91140</v>
      </c>
    </row>
    <row r="826" spans="1:7" x14ac:dyDescent="0.25">
      <c r="A826" s="65" t="s">
        <v>1321</v>
      </c>
      <c r="B826" s="64" t="s">
        <v>922</v>
      </c>
      <c r="C826" s="64" t="s">
        <v>450</v>
      </c>
      <c r="D826" s="64" t="s">
        <v>442</v>
      </c>
      <c r="E826" s="63">
        <f>E827+E829</f>
        <v>6950666.3300000001</v>
      </c>
      <c r="F826" s="63">
        <v>6950666.3300000001</v>
      </c>
      <c r="G826" s="63">
        <v>6950666.3300000001</v>
      </c>
    </row>
    <row r="827" spans="1:7" ht="25.5" outlineLevel="1" x14ac:dyDescent="0.25">
      <c r="A827" s="62" t="s">
        <v>1320</v>
      </c>
      <c r="B827" s="61" t="s">
        <v>922</v>
      </c>
      <c r="C827" s="61" t="s">
        <v>921</v>
      </c>
      <c r="D827" s="61" t="s">
        <v>442</v>
      </c>
      <c r="E827" s="60">
        <f>E828</f>
        <v>6431769.1699999999</v>
      </c>
      <c r="F827" s="60">
        <v>6431769.1699999999</v>
      </c>
      <c r="G827" s="60">
        <v>6431769.1699999999</v>
      </c>
    </row>
    <row r="828" spans="1:7" ht="25.5" outlineLevel="2" x14ac:dyDescent="0.25">
      <c r="A828" s="62" t="s">
        <v>1319</v>
      </c>
      <c r="B828" s="61" t="s">
        <v>922</v>
      </c>
      <c r="C828" s="61" t="s">
        <v>921</v>
      </c>
      <c r="D828" s="61" t="s">
        <v>920</v>
      </c>
      <c r="E828" s="60">
        <v>6431769.1699999999</v>
      </c>
      <c r="F828" s="60">
        <v>6431769.1699999999</v>
      </c>
      <c r="G828" s="60">
        <v>6431769.1699999999</v>
      </c>
    </row>
    <row r="829" spans="1:7" ht="25.5" outlineLevel="1" x14ac:dyDescent="0.25">
      <c r="A829" s="62" t="s">
        <v>1320</v>
      </c>
      <c r="B829" s="61" t="s">
        <v>922</v>
      </c>
      <c r="C829" s="61" t="s">
        <v>1223</v>
      </c>
      <c r="D829" s="61" t="s">
        <v>442</v>
      </c>
      <c r="E829" s="60">
        <f>E830</f>
        <v>518897.16</v>
      </c>
      <c r="F829" s="60">
        <v>518897.16</v>
      </c>
      <c r="G829" s="60">
        <v>518897.16</v>
      </c>
    </row>
    <row r="830" spans="1:7" ht="25.5" outlineLevel="2" x14ac:dyDescent="0.25">
      <c r="A830" s="62" t="s">
        <v>1319</v>
      </c>
      <c r="B830" s="61" t="s">
        <v>922</v>
      </c>
      <c r="C830" s="61" t="s">
        <v>1223</v>
      </c>
      <c r="D830" s="61" t="s">
        <v>920</v>
      </c>
      <c r="E830" s="60">
        <v>518897.16</v>
      </c>
      <c r="F830" s="60">
        <v>518897.16</v>
      </c>
      <c r="G830" s="60">
        <v>518897.16</v>
      </c>
    </row>
    <row r="831" spans="1:7" x14ac:dyDescent="0.25">
      <c r="A831" s="65" t="s">
        <v>1318</v>
      </c>
      <c r="B831" s="64" t="s">
        <v>454</v>
      </c>
      <c r="C831" s="64" t="s">
        <v>450</v>
      </c>
      <c r="D831" s="64" t="s">
        <v>442</v>
      </c>
      <c r="E831" s="63">
        <f>E832+E834+E837+E840+E844</f>
        <v>6562510</v>
      </c>
      <c r="F831" s="63">
        <v>6562510</v>
      </c>
      <c r="G831" s="63">
        <v>6271107.7400000002</v>
      </c>
    </row>
    <row r="832" spans="1:7" ht="51" outlineLevel="1" x14ac:dyDescent="0.25">
      <c r="A832" s="62" t="s">
        <v>1317</v>
      </c>
      <c r="B832" s="61" t="s">
        <v>454</v>
      </c>
      <c r="C832" s="61" t="s">
        <v>918</v>
      </c>
      <c r="D832" s="61" t="s">
        <v>442</v>
      </c>
      <c r="E832" s="60">
        <f>E833</f>
        <v>656910</v>
      </c>
      <c r="F832" s="60">
        <v>656910</v>
      </c>
      <c r="G832" s="60">
        <v>656910</v>
      </c>
    </row>
    <row r="833" spans="1:7" ht="38.25" outlineLevel="2" x14ac:dyDescent="0.25">
      <c r="A833" s="62" t="s">
        <v>1300</v>
      </c>
      <c r="B833" s="61" t="s">
        <v>454</v>
      </c>
      <c r="C833" s="61" t="s">
        <v>918</v>
      </c>
      <c r="D833" s="61" t="s">
        <v>602</v>
      </c>
      <c r="E833" s="60">
        <v>656910</v>
      </c>
      <c r="F833" s="60">
        <v>656910</v>
      </c>
      <c r="G833" s="60">
        <v>656910</v>
      </c>
    </row>
    <row r="834" spans="1:7" ht="216.75" outlineLevel="1" x14ac:dyDescent="0.25">
      <c r="A834" s="62" t="s">
        <v>1316</v>
      </c>
      <c r="B834" s="61" t="s">
        <v>454</v>
      </c>
      <c r="C834" s="61" t="s">
        <v>610</v>
      </c>
      <c r="D834" s="61" t="s">
        <v>442</v>
      </c>
      <c r="E834" s="60">
        <f>E835+E836</f>
        <v>2419300</v>
      </c>
      <c r="F834" s="60">
        <v>2419300</v>
      </c>
      <c r="G834" s="60">
        <v>2317414.85</v>
      </c>
    </row>
    <row r="835" spans="1:7" outlineLevel="2" x14ac:dyDescent="0.25">
      <c r="A835" s="62" t="s">
        <v>1281</v>
      </c>
      <c r="B835" s="61" t="s">
        <v>454</v>
      </c>
      <c r="C835" s="61" t="s">
        <v>610</v>
      </c>
      <c r="D835" s="61" t="s">
        <v>458</v>
      </c>
      <c r="E835" s="60">
        <v>19200.79</v>
      </c>
      <c r="F835" s="60">
        <v>19200.79</v>
      </c>
      <c r="G835" s="60">
        <v>18484.259999999998</v>
      </c>
    </row>
    <row r="836" spans="1:7" ht="38.25" outlineLevel="2" x14ac:dyDescent="0.25">
      <c r="A836" s="62" t="s">
        <v>1288</v>
      </c>
      <c r="B836" s="61" t="s">
        <v>454</v>
      </c>
      <c r="C836" s="61" t="s">
        <v>610</v>
      </c>
      <c r="D836" s="61" t="s">
        <v>452</v>
      </c>
      <c r="E836" s="60">
        <v>2400099.21</v>
      </c>
      <c r="F836" s="60">
        <v>2400099.21</v>
      </c>
      <c r="G836" s="60">
        <v>2298930.59</v>
      </c>
    </row>
    <row r="837" spans="1:7" ht="63.75" outlineLevel="1" x14ac:dyDescent="0.25">
      <c r="A837" s="62" t="s">
        <v>1315</v>
      </c>
      <c r="B837" s="61" t="s">
        <v>454</v>
      </c>
      <c r="C837" s="61" t="s">
        <v>608</v>
      </c>
      <c r="D837" s="61" t="s">
        <v>442</v>
      </c>
      <c r="E837" s="60">
        <f>E838+E839</f>
        <v>3045000</v>
      </c>
      <c r="F837" s="60">
        <v>3045000</v>
      </c>
      <c r="G837" s="60">
        <v>2868750</v>
      </c>
    </row>
    <row r="838" spans="1:7" outlineLevel="2" x14ac:dyDescent="0.25">
      <c r="A838" s="62" t="s">
        <v>1281</v>
      </c>
      <c r="B838" s="61" t="s">
        <v>454</v>
      </c>
      <c r="C838" s="61" t="s">
        <v>608</v>
      </c>
      <c r="D838" s="61" t="s">
        <v>458</v>
      </c>
      <c r="E838" s="60">
        <v>45000</v>
      </c>
      <c r="F838" s="60">
        <v>45000</v>
      </c>
      <c r="G838" s="60">
        <v>42750</v>
      </c>
    </row>
    <row r="839" spans="1:7" ht="38.25" outlineLevel="2" x14ac:dyDescent="0.25">
      <c r="A839" s="62" t="s">
        <v>1288</v>
      </c>
      <c r="B839" s="61" t="s">
        <v>454</v>
      </c>
      <c r="C839" s="61" t="s">
        <v>608</v>
      </c>
      <c r="D839" s="61" t="s">
        <v>452</v>
      </c>
      <c r="E839" s="60">
        <v>3000000</v>
      </c>
      <c r="F839" s="60">
        <v>3000000</v>
      </c>
      <c r="G839" s="60">
        <v>2826000</v>
      </c>
    </row>
    <row r="840" spans="1:7" ht="51" outlineLevel="1" x14ac:dyDescent="0.25">
      <c r="A840" s="62" t="s">
        <v>1314</v>
      </c>
      <c r="B840" s="61" t="s">
        <v>454</v>
      </c>
      <c r="C840" s="61" t="s">
        <v>916</v>
      </c>
      <c r="D840" s="61" t="s">
        <v>442</v>
      </c>
      <c r="E840" s="60">
        <f>E841+E842+E843</f>
        <v>97900</v>
      </c>
      <c r="F840" s="60">
        <v>97900</v>
      </c>
      <c r="G840" s="60">
        <v>88032.89</v>
      </c>
    </row>
    <row r="841" spans="1:7" outlineLevel="2" x14ac:dyDescent="0.25">
      <c r="A841" s="62" t="s">
        <v>1313</v>
      </c>
      <c r="B841" s="61" t="s">
        <v>454</v>
      </c>
      <c r="C841" s="61" t="s">
        <v>916</v>
      </c>
      <c r="D841" s="61" t="s">
        <v>835</v>
      </c>
      <c r="E841" s="60">
        <v>1111.2</v>
      </c>
      <c r="F841" s="60">
        <v>1111.2</v>
      </c>
      <c r="G841" s="60">
        <v>999.21</v>
      </c>
    </row>
    <row r="842" spans="1:7" ht="51" outlineLevel="2" x14ac:dyDescent="0.25">
      <c r="A842" s="62" t="s">
        <v>1312</v>
      </c>
      <c r="B842" s="61" t="s">
        <v>454</v>
      </c>
      <c r="C842" s="61" t="s">
        <v>916</v>
      </c>
      <c r="D842" s="61" t="s">
        <v>832</v>
      </c>
      <c r="E842" s="60">
        <v>335.59</v>
      </c>
      <c r="F842" s="60">
        <v>335.59</v>
      </c>
      <c r="G842" s="60">
        <v>301.76</v>
      </c>
    </row>
    <row r="843" spans="1:7" outlineLevel="2" x14ac:dyDescent="0.25">
      <c r="A843" s="62" t="s">
        <v>1281</v>
      </c>
      <c r="B843" s="61" t="s">
        <v>454</v>
      </c>
      <c r="C843" s="61" t="s">
        <v>916</v>
      </c>
      <c r="D843" s="61" t="s">
        <v>458</v>
      </c>
      <c r="E843" s="60">
        <v>96453.21</v>
      </c>
      <c r="F843" s="60">
        <v>96453.21</v>
      </c>
      <c r="G843" s="60">
        <v>86731.92</v>
      </c>
    </row>
    <row r="844" spans="1:7" ht="76.5" outlineLevel="1" x14ac:dyDescent="0.25">
      <c r="A844" s="62" t="s">
        <v>1311</v>
      </c>
      <c r="B844" s="61" t="s">
        <v>454</v>
      </c>
      <c r="C844" s="61" t="s">
        <v>453</v>
      </c>
      <c r="D844" s="61" t="s">
        <v>442</v>
      </c>
      <c r="E844" s="60">
        <f>E845</f>
        <v>343400</v>
      </c>
      <c r="F844" s="60">
        <v>343400</v>
      </c>
      <c r="G844" s="60">
        <v>340000</v>
      </c>
    </row>
    <row r="845" spans="1:7" ht="38.25" outlineLevel="2" x14ac:dyDescent="0.25">
      <c r="A845" s="62" t="s">
        <v>1288</v>
      </c>
      <c r="B845" s="61" t="s">
        <v>454</v>
      </c>
      <c r="C845" s="61" t="s">
        <v>453</v>
      </c>
      <c r="D845" s="61" t="s">
        <v>452</v>
      </c>
      <c r="E845" s="60">
        <v>343400</v>
      </c>
      <c r="F845" s="60">
        <v>343400</v>
      </c>
      <c r="G845" s="60">
        <v>340000</v>
      </c>
    </row>
    <row r="846" spans="1:7" x14ac:dyDescent="0.25">
      <c r="A846" s="65" t="s">
        <v>1310</v>
      </c>
      <c r="B846" s="64" t="s">
        <v>439</v>
      </c>
      <c r="C846" s="64" t="s">
        <v>450</v>
      </c>
      <c r="D846" s="64" t="s">
        <v>442</v>
      </c>
      <c r="E846" s="63">
        <f>E847+E849+E851+E853+E855+E857+E859+E861+E865+E867+E869+E871</f>
        <v>108670567.03999999</v>
      </c>
      <c r="F846" s="63">
        <v>100354771.04000001</v>
      </c>
      <c r="G846" s="63">
        <v>95046216.109999999</v>
      </c>
    </row>
    <row r="847" spans="1:7" ht="165.75" outlineLevel="1" x14ac:dyDescent="0.25">
      <c r="A847" s="62" t="s">
        <v>1309</v>
      </c>
      <c r="B847" s="61" t="s">
        <v>439</v>
      </c>
      <c r="C847" s="61" t="s">
        <v>914</v>
      </c>
      <c r="D847" s="61" t="s">
        <v>442</v>
      </c>
      <c r="E847" s="60">
        <f>E848</f>
        <v>305000</v>
      </c>
      <c r="F847" s="60">
        <v>305000</v>
      </c>
      <c r="G847" s="60">
        <v>305000</v>
      </c>
    </row>
    <row r="848" spans="1:7" ht="38.25" outlineLevel="2" x14ac:dyDescent="0.25">
      <c r="A848" s="62" t="s">
        <v>1300</v>
      </c>
      <c r="B848" s="61" t="s">
        <v>439</v>
      </c>
      <c r="C848" s="61" t="s">
        <v>914</v>
      </c>
      <c r="D848" s="61" t="s">
        <v>602</v>
      </c>
      <c r="E848" s="60">
        <v>305000</v>
      </c>
      <c r="F848" s="60">
        <v>305000</v>
      </c>
      <c r="G848" s="60">
        <v>305000</v>
      </c>
    </row>
    <row r="849" spans="1:7" ht="191.25" outlineLevel="1" x14ac:dyDescent="0.25">
      <c r="A849" s="62" t="s">
        <v>1308</v>
      </c>
      <c r="B849" s="61" t="s">
        <v>439</v>
      </c>
      <c r="C849" s="61" t="s">
        <v>912</v>
      </c>
      <c r="D849" s="61" t="s">
        <v>442</v>
      </c>
      <c r="E849" s="60">
        <f>E850</f>
        <v>910100</v>
      </c>
      <c r="F849" s="60">
        <v>204504</v>
      </c>
      <c r="G849" s="60">
        <v>204504</v>
      </c>
    </row>
    <row r="850" spans="1:7" ht="38.25" outlineLevel="2" x14ac:dyDescent="0.25">
      <c r="A850" s="62" t="s">
        <v>1300</v>
      </c>
      <c r="B850" s="61" t="s">
        <v>439</v>
      </c>
      <c r="C850" s="61" t="s">
        <v>912</v>
      </c>
      <c r="D850" s="61" t="s">
        <v>602</v>
      </c>
      <c r="E850" s="60">
        <f>204504+705596</f>
        <v>910100</v>
      </c>
      <c r="F850" s="60">
        <v>204504</v>
      </c>
      <c r="G850" s="60">
        <v>204504</v>
      </c>
    </row>
    <row r="851" spans="1:7" ht="51" outlineLevel="1" x14ac:dyDescent="0.25">
      <c r="A851" s="62" t="s">
        <v>1307</v>
      </c>
      <c r="B851" s="61" t="s">
        <v>439</v>
      </c>
      <c r="C851" s="61" t="s">
        <v>910</v>
      </c>
      <c r="D851" s="61" t="s">
        <v>442</v>
      </c>
      <c r="E851" s="60">
        <f>E852</f>
        <v>798290</v>
      </c>
      <c r="F851" s="60">
        <v>798290</v>
      </c>
      <c r="G851" s="60">
        <v>798290</v>
      </c>
    </row>
    <row r="852" spans="1:7" ht="38.25" outlineLevel="2" x14ac:dyDescent="0.25">
      <c r="A852" s="62" t="s">
        <v>1300</v>
      </c>
      <c r="B852" s="61" t="s">
        <v>439</v>
      </c>
      <c r="C852" s="61" t="s">
        <v>910</v>
      </c>
      <c r="D852" s="61" t="s">
        <v>602</v>
      </c>
      <c r="E852" s="60">
        <v>798290</v>
      </c>
      <c r="F852" s="60">
        <v>798290</v>
      </c>
      <c r="G852" s="60">
        <v>798290</v>
      </c>
    </row>
    <row r="853" spans="1:7" ht="153" outlineLevel="1" x14ac:dyDescent="0.25">
      <c r="A853" s="62" t="s">
        <v>1306</v>
      </c>
      <c r="B853" s="61" t="s">
        <v>439</v>
      </c>
      <c r="C853" s="61" t="s">
        <v>606</v>
      </c>
      <c r="D853" s="61" t="s">
        <v>442</v>
      </c>
      <c r="E853" s="60">
        <f>E854</f>
        <v>262600</v>
      </c>
      <c r="F853" s="60">
        <v>262600</v>
      </c>
      <c r="G853" s="60">
        <v>228353.34</v>
      </c>
    </row>
    <row r="854" spans="1:7" outlineLevel="2" x14ac:dyDescent="0.25">
      <c r="A854" s="62" t="s">
        <v>1281</v>
      </c>
      <c r="B854" s="61" t="s">
        <v>439</v>
      </c>
      <c r="C854" s="61" t="s">
        <v>606</v>
      </c>
      <c r="D854" s="61" t="s">
        <v>458</v>
      </c>
      <c r="E854" s="60">
        <v>262600</v>
      </c>
      <c r="F854" s="60">
        <v>262600</v>
      </c>
      <c r="G854" s="60">
        <v>228353.34</v>
      </c>
    </row>
    <row r="855" spans="1:7" ht="89.25" outlineLevel="1" x14ac:dyDescent="0.25">
      <c r="A855" s="62" t="s">
        <v>1305</v>
      </c>
      <c r="B855" s="61" t="s">
        <v>439</v>
      </c>
      <c r="C855" s="61" t="s">
        <v>603</v>
      </c>
      <c r="D855" s="61" t="s">
        <v>442</v>
      </c>
      <c r="E855" s="60">
        <f>E856</f>
        <v>10502200</v>
      </c>
      <c r="F855" s="60">
        <v>10502200</v>
      </c>
      <c r="G855" s="60">
        <v>9867333.1099999994</v>
      </c>
    </row>
    <row r="856" spans="1:7" ht="38.25" outlineLevel="2" x14ac:dyDescent="0.25">
      <c r="A856" s="62" t="s">
        <v>1300</v>
      </c>
      <c r="B856" s="61" t="s">
        <v>439</v>
      </c>
      <c r="C856" s="61" t="s">
        <v>603</v>
      </c>
      <c r="D856" s="61" t="s">
        <v>602</v>
      </c>
      <c r="E856" s="60">
        <v>10502200</v>
      </c>
      <c r="F856" s="60">
        <v>10502200</v>
      </c>
      <c r="G856" s="60">
        <v>9867333.1099999994</v>
      </c>
    </row>
    <row r="857" spans="1:7" ht="102" outlineLevel="1" x14ac:dyDescent="0.25">
      <c r="A857" s="62" t="s">
        <v>1304</v>
      </c>
      <c r="B857" s="61" t="s">
        <v>439</v>
      </c>
      <c r="C857" s="61" t="s">
        <v>908</v>
      </c>
      <c r="D857" s="61" t="s">
        <v>442</v>
      </c>
      <c r="E857" s="60">
        <f>E858</f>
        <v>2024900</v>
      </c>
      <c r="F857" s="60">
        <v>1725400</v>
      </c>
      <c r="G857" s="60">
        <v>1671452.96</v>
      </c>
    </row>
    <row r="858" spans="1:7" ht="38.25" outlineLevel="2" x14ac:dyDescent="0.25">
      <c r="A858" s="62" t="s">
        <v>1288</v>
      </c>
      <c r="B858" s="61" t="s">
        <v>439</v>
      </c>
      <c r="C858" s="61" t="s">
        <v>908</v>
      </c>
      <c r="D858" s="61" t="s">
        <v>452</v>
      </c>
      <c r="E858" s="60">
        <f>1725400+299500</f>
        <v>2024900</v>
      </c>
      <c r="F858" s="60">
        <v>1725400</v>
      </c>
      <c r="G858" s="60">
        <v>1671452.96</v>
      </c>
    </row>
    <row r="859" spans="1:7" ht="102" outlineLevel="1" x14ac:dyDescent="0.25">
      <c r="A859" s="62" t="s">
        <v>1303</v>
      </c>
      <c r="B859" s="61" t="s">
        <v>439</v>
      </c>
      <c r="C859" s="61" t="s">
        <v>906</v>
      </c>
      <c r="D859" s="61" t="s">
        <v>442</v>
      </c>
      <c r="E859" s="60">
        <f>E860</f>
        <v>2909064.04</v>
      </c>
      <c r="F859" s="60">
        <v>2909064.04</v>
      </c>
      <c r="G859" s="60">
        <v>2618796.96</v>
      </c>
    </row>
    <row r="860" spans="1:7" ht="38.25" outlineLevel="2" x14ac:dyDescent="0.25">
      <c r="A860" s="62" t="s">
        <v>1300</v>
      </c>
      <c r="B860" s="61" t="s">
        <v>439</v>
      </c>
      <c r="C860" s="61" t="s">
        <v>906</v>
      </c>
      <c r="D860" s="61" t="s">
        <v>602</v>
      </c>
      <c r="E860" s="60">
        <v>2909064.04</v>
      </c>
      <c r="F860" s="60">
        <v>2909064.04</v>
      </c>
      <c r="G860" s="60">
        <v>2618796.96</v>
      </c>
    </row>
    <row r="861" spans="1:7" ht="63.75" outlineLevel="1" x14ac:dyDescent="0.25">
      <c r="A861" s="62" t="s">
        <v>1302</v>
      </c>
      <c r="B861" s="61" t="s">
        <v>439</v>
      </c>
      <c r="C861" s="61" t="s">
        <v>904</v>
      </c>
      <c r="D861" s="61" t="s">
        <v>442</v>
      </c>
      <c r="E861" s="60">
        <f>E862+E863+E864</f>
        <v>78940700</v>
      </c>
      <c r="F861" s="60">
        <v>71753400</v>
      </c>
      <c r="G861" s="60">
        <v>67496058.680000007</v>
      </c>
    </row>
    <row r="862" spans="1:7" ht="38.25" outlineLevel="2" x14ac:dyDescent="0.25">
      <c r="A862" s="62" t="s">
        <v>1285</v>
      </c>
      <c r="B862" s="61" t="s">
        <v>439</v>
      </c>
      <c r="C862" s="61" t="s">
        <v>904</v>
      </c>
      <c r="D862" s="61" t="s">
        <v>892</v>
      </c>
      <c r="E862" s="60">
        <f>36495590.24+5000000</f>
        <v>41495590.240000002</v>
      </c>
      <c r="F862" s="60">
        <v>36495590.240000002</v>
      </c>
      <c r="G862" s="60">
        <v>34315577.439999998</v>
      </c>
    </row>
    <row r="863" spans="1:7" ht="38.25" outlineLevel="2" x14ac:dyDescent="0.25">
      <c r="A863" s="62" t="s">
        <v>1288</v>
      </c>
      <c r="B863" s="61" t="s">
        <v>439</v>
      </c>
      <c r="C863" s="61" t="s">
        <v>904</v>
      </c>
      <c r="D863" s="61" t="s">
        <v>452</v>
      </c>
      <c r="E863" s="60">
        <v>1000000</v>
      </c>
      <c r="F863" s="60">
        <v>1000000</v>
      </c>
      <c r="G863" s="60">
        <v>752054.09</v>
      </c>
    </row>
    <row r="864" spans="1:7" ht="38.25" outlineLevel="2" x14ac:dyDescent="0.25">
      <c r="A864" s="62" t="s">
        <v>1300</v>
      </c>
      <c r="B864" s="61" t="s">
        <v>439</v>
      </c>
      <c r="C864" s="61" t="s">
        <v>904</v>
      </c>
      <c r="D864" s="61" t="s">
        <v>602</v>
      </c>
      <c r="E864" s="60">
        <f>34257809.76+2187300</f>
        <v>36445109.759999998</v>
      </c>
      <c r="F864" s="60">
        <v>34257809.759999998</v>
      </c>
      <c r="G864" s="60">
        <v>32428427.149999999</v>
      </c>
    </row>
    <row r="865" spans="1:7" ht="102" outlineLevel="1" x14ac:dyDescent="0.25">
      <c r="A865" s="62" t="s">
        <v>1301</v>
      </c>
      <c r="B865" s="61" t="s">
        <v>439</v>
      </c>
      <c r="C865" s="61" t="s">
        <v>902</v>
      </c>
      <c r="D865" s="61" t="s">
        <v>442</v>
      </c>
      <c r="E865" s="60">
        <f>E866</f>
        <v>246900</v>
      </c>
      <c r="F865" s="60">
        <v>123500</v>
      </c>
      <c r="G865" s="60">
        <v>111851.06</v>
      </c>
    </row>
    <row r="866" spans="1:7" ht="38.25" outlineLevel="2" x14ac:dyDescent="0.25">
      <c r="A866" s="62" t="s">
        <v>1300</v>
      </c>
      <c r="B866" s="61" t="s">
        <v>439</v>
      </c>
      <c r="C866" s="61" t="s">
        <v>902</v>
      </c>
      <c r="D866" s="61" t="s">
        <v>602</v>
      </c>
      <c r="E866" s="60">
        <f>123500+123400</f>
        <v>246900</v>
      </c>
      <c r="F866" s="60">
        <v>123500</v>
      </c>
      <c r="G866" s="60">
        <v>111851.06</v>
      </c>
    </row>
    <row r="867" spans="1:7" ht="76.5" outlineLevel="1" x14ac:dyDescent="0.25">
      <c r="A867" s="62" t="s">
        <v>1299</v>
      </c>
      <c r="B867" s="61" t="s">
        <v>439</v>
      </c>
      <c r="C867" s="61" t="s">
        <v>447</v>
      </c>
      <c r="D867" s="61" t="s">
        <v>442</v>
      </c>
      <c r="E867" s="60">
        <f>E868</f>
        <v>9568380</v>
      </c>
      <c r="F867" s="60">
        <v>9568380</v>
      </c>
      <c r="G867" s="60">
        <v>9542143</v>
      </c>
    </row>
    <row r="868" spans="1:7" ht="51" outlineLevel="2" x14ac:dyDescent="0.25">
      <c r="A868" s="62" t="s">
        <v>1298</v>
      </c>
      <c r="B868" s="61" t="s">
        <v>439</v>
      </c>
      <c r="C868" s="61" t="s">
        <v>447</v>
      </c>
      <c r="D868" s="61" t="s">
        <v>446</v>
      </c>
      <c r="E868" s="60">
        <v>9568380</v>
      </c>
      <c r="F868" s="60">
        <v>9568380</v>
      </c>
      <c r="G868" s="60">
        <v>9542143</v>
      </c>
    </row>
    <row r="869" spans="1:7" ht="51" outlineLevel="1" x14ac:dyDescent="0.25">
      <c r="A869" s="62" t="s">
        <v>1297</v>
      </c>
      <c r="B869" s="61" t="s">
        <v>439</v>
      </c>
      <c r="C869" s="61" t="s">
        <v>444</v>
      </c>
      <c r="D869" s="61" t="s">
        <v>442</v>
      </c>
      <c r="E869" s="60">
        <f>E870</f>
        <v>0</v>
      </c>
      <c r="F869" s="60">
        <v>0</v>
      </c>
      <c r="G869" s="60">
        <v>0</v>
      </c>
    </row>
    <row r="870" spans="1:7" ht="25.5" outlineLevel="2" x14ac:dyDescent="0.25">
      <c r="A870" s="62" t="s">
        <v>1295</v>
      </c>
      <c r="B870" s="61" t="s">
        <v>439</v>
      </c>
      <c r="C870" s="61" t="s">
        <v>444</v>
      </c>
      <c r="D870" s="61" t="s">
        <v>437</v>
      </c>
      <c r="E870" s="60">
        <v>0</v>
      </c>
      <c r="F870" s="60">
        <v>0</v>
      </c>
      <c r="G870" s="60">
        <v>0</v>
      </c>
    </row>
    <row r="871" spans="1:7" ht="25.5" outlineLevel="1" x14ac:dyDescent="0.25">
      <c r="A871" s="62" t="s">
        <v>1296</v>
      </c>
      <c r="B871" s="61" t="s">
        <v>439</v>
      </c>
      <c r="C871" s="61" t="s">
        <v>438</v>
      </c>
      <c r="D871" s="61" t="s">
        <v>442</v>
      </c>
      <c r="E871" s="60">
        <f>E872</f>
        <v>2202433</v>
      </c>
      <c r="F871" s="60">
        <v>2202433</v>
      </c>
      <c r="G871" s="60">
        <v>2202433</v>
      </c>
    </row>
    <row r="872" spans="1:7" ht="25.5" outlineLevel="2" x14ac:dyDescent="0.25">
      <c r="A872" s="62" t="s">
        <v>1295</v>
      </c>
      <c r="B872" s="61" t="s">
        <v>439</v>
      </c>
      <c r="C872" s="61" t="s">
        <v>438</v>
      </c>
      <c r="D872" s="61" t="s">
        <v>437</v>
      </c>
      <c r="E872" s="60">
        <v>2202433</v>
      </c>
      <c r="F872" s="60">
        <v>2202433</v>
      </c>
      <c r="G872" s="60">
        <v>2202433</v>
      </c>
    </row>
    <row r="873" spans="1:7" ht="25.5" x14ac:dyDescent="0.25">
      <c r="A873" s="65" t="s">
        <v>1294</v>
      </c>
      <c r="B873" s="64" t="s">
        <v>596</v>
      </c>
      <c r="C873" s="64" t="s">
        <v>450</v>
      </c>
      <c r="D873" s="64" t="s">
        <v>442</v>
      </c>
      <c r="E873" s="63">
        <f>E874+E876+E878+E880+E882+E884+E886+E888+E890</f>
        <v>12467104.379999999</v>
      </c>
      <c r="F873" s="63">
        <v>12467104.380000001</v>
      </c>
      <c r="G873" s="63">
        <v>11324827.41</v>
      </c>
    </row>
    <row r="874" spans="1:7" ht="63.75" outlineLevel="1" x14ac:dyDescent="0.25">
      <c r="A874" s="62" t="s">
        <v>1293</v>
      </c>
      <c r="B874" s="61" t="s">
        <v>596</v>
      </c>
      <c r="C874" s="61" t="s">
        <v>900</v>
      </c>
      <c r="D874" s="61" t="s">
        <v>442</v>
      </c>
      <c r="E874" s="60">
        <f>E875</f>
        <v>4632889.5999999996</v>
      </c>
      <c r="F874" s="60">
        <v>4632889.5999999996</v>
      </c>
      <c r="G874" s="60">
        <v>4632889.5999999996</v>
      </c>
    </row>
    <row r="875" spans="1:7" ht="38.25" outlineLevel="2" x14ac:dyDescent="0.25">
      <c r="A875" s="62" t="s">
        <v>1292</v>
      </c>
      <c r="B875" s="61" t="s">
        <v>596</v>
      </c>
      <c r="C875" s="61" t="s">
        <v>900</v>
      </c>
      <c r="D875" s="61" t="s">
        <v>657</v>
      </c>
      <c r="E875" s="60">
        <v>4632889.5999999996</v>
      </c>
      <c r="F875" s="60">
        <v>4632889.5999999996</v>
      </c>
      <c r="G875" s="60">
        <v>4632889.5999999996</v>
      </c>
    </row>
    <row r="876" spans="1:7" ht="76.5" outlineLevel="1" x14ac:dyDescent="0.25">
      <c r="A876" s="62" t="s">
        <v>1291</v>
      </c>
      <c r="B876" s="61" t="s">
        <v>596</v>
      </c>
      <c r="C876" s="61" t="s">
        <v>599</v>
      </c>
      <c r="D876" s="61" t="s">
        <v>442</v>
      </c>
      <c r="E876" s="60">
        <f>E877</f>
        <v>129500</v>
      </c>
      <c r="F876" s="60">
        <v>129500</v>
      </c>
      <c r="G876" s="60">
        <v>100500</v>
      </c>
    </row>
    <row r="877" spans="1:7" ht="38.25" outlineLevel="2" x14ac:dyDescent="0.25">
      <c r="A877" s="62" t="s">
        <v>1288</v>
      </c>
      <c r="B877" s="61" t="s">
        <v>596</v>
      </c>
      <c r="C877" s="61" t="s">
        <v>599</v>
      </c>
      <c r="D877" s="61" t="s">
        <v>452</v>
      </c>
      <c r="E877" s="60">
        <v>129500</v>
      </c>
      <c r="F877" s="60">
        <v>129500</v>
      </c>
      <c r="G877" s="60">
        <v>100500</v>
      </c>
    </row>
    <row r="878" spans="1:7" ht="38.25" outlineLevel="1" x14ac:dyDescent="0.25">
      <c r="A878" s="62" t="s">
        <v>1290</v>
      </c>
      <c r="B878" s="61" t="s">
        <v>596</v>
      </c>
      <c r="C878" s="61" t="s">
        <v>898</v>
      </c>
      <c r="D878" s="61" t="s">
        <v>442</v>
      </c>
      <c r="E878" s="60">
        <f>E879</f>
        <v>2584285.6</v>
      </c>
      <c r="F878" s="60">
        <v>2584285.6</v>
      </c>
      <c r="G878" s="60">
        <v>2583550.7200000002</v>
      </c>
    </row>
    <row r="879" spans="1:7" ht="38.25" outlineLevel="2" x14ac:dyDescent="0.25">
      <c r="A879" s="62" t="s">
        <v>1288</v>
      </c>
      <c r="B879" s="61" t="s">
        <v>596</v>
      </c>
      <c r="C879" s="61" t="s">
        <v>898</v>
      </c>
      <c r="D879" s="61" t="s">
        <v>452</v>
      </c>
      <c r="E879" s="60">
        <v>2584285.6</v>
      </c>
      <c r="F879" s="60">
        <v>2584285.6</v>
      </c>
      <c r="G879" s="60">
        <v>2583550.7200000002</v>
      </c>
    </row>
    <row r="880" spans="1:7" ht="153" outlineLevel="1" x14ac:dyDescent="0.25">
      <c r="A880" s="62" t="s">
        <v>1289</v>
      </c>
      <c r="B880" s="61" t="s">
        <v>596</v>
      </c>
      <c r="C880" s="61" t="s">
        <v>597</v>
      </c>
      <c r="D880" s="61" t="s">
        <v>442</v>
      </c>
      <c r="E880" s="60">
        <f>E881</f>
        <v>2544922.1800000002</v>
      </c>
      <c r="F880" s="60">
        <v>2544922.1800000002</v>
      </c>
      <c r="G880" s="60">
        <v>2210567.09</v>
      </c>
    </row>
    <row r="881" spans="1:7" ht="38.25" outlineLevel="2" x14ac:dyDescent="0.25">
      <c r="A881" s="62" t="s">
        <v>1288</v>
      </c>
      <c r="B881" s="61" t="s">
        <v>596</v>
      </c>
      <c r="C881" s="61" t="s">
        <v>597</v>
      </c>
      <c r="D881" s="61" t="s">
        <v>452</v>
      </c>
      <c r="E881" s="60">
        <v>2544922.1800000002</v>
      </c>
      <c r="F881" s="60">
        <v>2544922.1800000002</v>
      </c>
      <c r="G881" s="60">
        <v>2210567.09</v>
      </c>
    </row>
    <row r="882" spans="1:7" ht="38.25" outlineLevel="1" x14ac:dyDescent="0.25">
      <c r="A882" s="62" t="s">
        <v>1287</v>
      </c>
      <c r="B882" s="61" t="s">
        <v>596</v>
      </c>
      <c r="C882" s="61" t="s">
        <v>896</v>
      </c>
      <c r="D882" s="61" t="s">
        <v>442</v>
      </c>
      <c r="E882" s="60">
        <f>E883</f>
        <v>1035000</v>
      </c>
      <c r="F882" s="60">
        <v>1035000</v>
      </c>
      <c r="G882" s="60">
        <v>1035000</v>
      </c>
    </row>
    <row r="883" spans="1:7" ht="38.25" outlineLevel="2" x14ac:dyDescent="0.25">
      <c r="A883" s="62" t="s">
        <v>1285</v>
      </c>
      <c r="B883" s="61" t="s">
        <v>596</v>
      </c>
      <c r="C883" s="61" t="s">
        <v>896</v>
      </c>
      <c r="D883" s="61" t="s">
        <v>892</v>
      </c>
      <c r="E883" s="60">
        <v>1035000</v>
      </c>
      <c r="F883" s="60">
        <v>1035000</v>
      </c>
      <c r="G883" s="60">
        <v>1035000</v>
      </c>
    </row>
    <row r="884" spans="1:7" ht="102" outlineLevel="1" x14ac:dyDescent="0.25">
      <c r="A884" s="62" t="s">
        <v>1286</v>
      </c>
      <c r="B884" s="61" t="s">
        <v>596</v>
      </c>
      <c r="C884" s="61" t="s">
        <v>893</v>
      </c>
      <c r="D884" s="61" t="s">
        <v>442</v>
      </c>
      <c r="E884" s="60">
        <f>E885</f>
        <v>200000</v>
      </c>
      <c r="F884" s="60">
        <v>200000</v>
      </c>
      <c r="G884" s="60">
        <v>0</v>
      </c>
    </row>
    <row r="885" spans="1:7" ht="38.25" outlineLevel="2" x14ac:dyDescent="0.25">
      <c r="A885" s="62" t="s">
        <v>1285</v>
      </c>
      <c r="B885" s="61" t="s">
        <v>596</v>
      </c>
      <c r="C885" s="61" t="s">
        <v>893</v>
      </c>
      <c r="D885" s="61" t="s">
        <v>892</v>
      </c>
      <c r="E885" s="60">
        <v>200000</v>
      </c>
      <c r="F885" s="60">
        <v>200000</v>
      </c>
      <c r="G885" s="60">
        <v>0</v>
      </c>
    </row>
    <row r="886" spans="1:7" ht="216.75" customHeight="1" outlineLevel="1" x14ac:dyDescent="0.25">
      <c r="A886" s="62" t="s">
        <v>1284</v>
      </c>
      <c r="B886" s="61" t="s">
        <v>596</v>
      </c>
      <c r="C886" s="61" t="s">
        <v>890</v>
      </c>
      <c r="D886" s="61" t="s">
        <v>442</v>
      </c>
      <c r="E886" s="60">
        <f>E887</f>
        <v>526497</v>
      </c>
      <c r="F886" s="60">
        <v>526497</v>
      </c>
      <c r="G886" s="60">
        <v>486070</v>
      </c>
    </row>
    <row r="887" spans="1:7" ht="76.5" outlineLevel="2" x14ac:dyDescent="0.25">
      <c r="A887" s="62" t="s">
        <v>1256</v>
      </c>
      <c r="B887" s="61" t="s">
        <v>596</v>
      </c>
      <c r="C887" s="61" t="s">
        <v>890</v>
      </c>
      <c r="D887" s="61" t="s">
        <v>881</v>
      </c>
      <c r="E887" s="60">
        <v>526497</v>
      </c>
      <c r="F887" s="60">
        <v>526497</v>
      </c>
      <c r="G887" s="60">
        <v>486070</v>
      </c>
    </row>
    <row r="888" spans="1:7" ht="229.5" outlineLevel="1" x14ac:dyDescent="0.25">
      <c r="A888" s="62" t="s">
        <v>1283</v>
      </c>
      <c r="B888" s="61" t="s">
        <v>596</v>
      </c>
      <c r="C888" s="61" t="s">
        <v>888</v>
      </c>
      <c r="D888" s="61" t="s">
        <v>442</v>
      </c>
      <c r="E888" s="60">
        <f>E889</f>
        <v>72010</v>
      </c>
      <c r="F888" s="60">
        <v>72010</v>
      </c>
      <c r="G888" s="60">
        <v>53650</v>
      </c>
    </row>
    <row r="889" spans="1:7" ht="76.5" outlineLevel="2" x14ac:dyDescent="0.25">
      <c r="A889" s="62" t="s">
        <v>1256</v>
      </c>
      <c r="B889" s="61" t="s">
        <v>596</v>
      </c>
      <c r="C889" s="61" t="s">
        <v>888</v>
      </c>
      <c r="D889" s="61" t="s">
        <v>881</v>
      </c>
      <c r="E889" s="60">
        <v>72010</v>
      </c>
      <c r="F889" s="60">
        <v>72010</v>
      </c>
      <c r="G889" s="60">
        <v>53650</v>
      </c>
    </row>
    <row r="890" spans="1:7" ht="63.75" outlineLevel="1" x14ac:dyDescent="0.25">
      <c r="A890" s="62" t="s">
        <v>1282</v>
      </c>
      <c r="B890" s="61" t="s">
        <v>596</v>
      </c>
      <c r="C890" s="61" t="s">
        <v>490</v>
      </c>
      <c r="D890" s="61" t="s">
        <v>442</v>
      </c>
      <c r="E890" s="60">
        <f>E891</f>
        <v>742000</v>
      </c>
      <c r="F890" s="60">
        <v>742000</v>
      </c>
      <c r="G890" s="60">
        <v>222600</v>
      </c>
    </row>
    <row r="891" spans="1:7" outlineLevel="2" x14ac:dyDescent="0.25">
      <c r="A891" s="62" t="s">
        <v>1281</v>
      </c>
      <c r="B891" s="61" t="s">
        <v>596</v>
      </c>
      <c r="C891" s="61" t="s">
        <v>490</v>
      </c>
      <c r="D891" s="61" t="s">
        <v>458</v>
      </c>
      <c r="E891" s="60">
        <v>742000</v>
      </c>
      <c r="F891" s="60">
        <v>742000</v>
      </c>
      <c r="G891" s="60">
        <v>222600</v>
      </c>
    </row>
    <row r="892" spans="1:7" x14ac:dyDescent="0.25">
      <c r="A892" s="65" t="s">
        <v>1280</v>
      </c>
      <c r="B892" s="64" t="s">
        <v>585</v>
      </c>
      <c r="C892" s="64" t="s">
        <v>450</v>
      </c>
      <c r="D892" s="64" t="s">
        <v>442</v>
      </c>
      <c r="E892" s="63">
        <f>E893+E895+E897+E899+E901+E903</f>
        <v>159463087.31</v>
      </c>
      <c r="F892" s="63">
        <v>159463087.31</v>
      </c>
      <c r="G892" s="63">
        <v>156020506.19999999</v>
      </c>
    </row>
    <row r="893" spans="1:7" ht="51" outlineLevel="1" x14ac:dyDescent="0.25">
      <c r="A893" s="62" t="s">
        <v>1279</v>
      </c>
      <c r="B893" s="61" t="s">
        <v>585</v>
      </c>
      <c r="C893" s="61" t="s">
        <v>593</v>
      </c>
      <c r="D893" s="61" t="s">
        <v>442</v>
      </c>
      <c r="E893" s="60">
        <f>E894</f>
        <v>2158200</v>
      </c>
      <c r="F893" s="60">
        <v>2158200</v>
      </c>
      <c r="G893" s="60">
        <v>2151468</v>
      </c>
    </row>
    <row r="894" spans="1:7" ht="25.5" outlineLevel="2" x14ac:dyDescent="0.25">
      <c r="A894" s="62" t="s">
        <v>1259</v>
      </c>
      <c r="B894" s="61" t="s">
        <v>585</v>
      </c>
      <c r="C894" s="61" t="s">
        <v>593</v>
      </c>
      <c r="D894" s="61" t="s">
        <v>548</v>
      </c>
      <c r="E894" s="60">
        <v>2158200</v>
      </c>
      <c r="F894" s="60">
        <v>2158200</v>
      </c>
      <c r="G894" s="60">
        <v>2151468</v>
      </c>
    </row>
    <row r="895" spans="1:7" ht="38.25" outlineLevel="1" x14ac:dyDescent="0.25">
      <c r="A895" s="62" t="s">
        <v>1278</v>
      </c>
      <c r="B895" s="61" t="s">
        <v>585</v>
      </c>
      <c r="C895" s="61" t="s">
        <v>591</v>
      </c>
      <c r="D895" s="61" t="s">
        <v>442</v>
      </c>
      <c r="E895" s="60">
        <f>E896</f>
        <v>12497525.23</v>
      </c>
      <c r="F895" s="60">
        <v>12497525.23</v>
      </c>
      <c r="G895" s="60">
        <v>12497525.23</v>
      </c>
    </row>
    <row r="896" spans="1:7" ht="25.5" outlineLevel="2" x14ac:dyDescent="0.25">
      <c r="A896" s="62" t="s">
        <v>1259</v>
      </c>
      <c r="B896" s="61" t="s">
        <v>585</v>
      </c>
      <c r="C896" s="61" t="s">
        <v>591</v>
      </c>
      <c r="D896" s="61" t="s">
        <v>548</v>
      </c>
      <c r="E896" s="60">
        <v>12497525.23</v>
      </c>
      <c r="F896" s="60">
        <v>12497525.23</v>
      </c>
      <c r="G896" s="60">
        <v>12497525.23</v>
      </c>
    </row>
    <row r="897" spans="1:7" ht="51" outlineLevel="1" x14ac:dyDescent="0.25">
      <c r="A897" s="62" t="s">
        <v>1270</v>
      </c>
      <c r="B897" s="61" t="s">
        <v>585</v>
      </c>
      <c r="C897" s="61" t="s">
        <v>574</v>
      </c>
      <c r="D897" s="61" t="s">
        <v>442</v>
      </c>
      <c r="E897" s="60">
        <f>E898</f>
        <v>24000</v>
      </c>
      <c r="F897" s="60">
        <v>24000</v>
      </c>
      <c r="G897" s="60">
        <v>7500</v>
      </c>
    </row>
    <row r="898" spans="1:7" ht="25.5" outlineLevel="2" x14ac:dyDescent="0.25">
      <c r="A898" s="62" t="s">
        <v>1259</v>
      </c>
      <c r="B898" s="61" t="s">
        <v>585</v>
      </c>
      <c r="C898" s="61" t="s">
        <v>574</v>
      </c>
      <c r="D898" s="61" t="s">
        <v>548</v>
      </c>
      <c r="E898" s="60">
        <v>24000</v>
      </c>
      <c r="F898" s="60">
        <v>24000</v>
      </c>
      <c r="G898" s="60">
        <v>7500</v>
      </c>
    </row>
    <row r="899" spans="1:7" ht="25.5" outlineLevel="1" x14ac:dyDescent="0.25">
      <c r="A899" s="62" t="s">
        <v>1277</v>
      </c>
      <c r="B899" s="61" t="s">
        <v>585</v>
      </c>
      <c r="C899" s="61" t="s">
        <v>589</v>
      </c>
      <c r="D899" s="61" t="s">
        <v>442</v>
      </c>
      <c r="E899" s="60">
        <f>E900</f>
        <v>11047850</v>
      </c>
      <c r="F899" s="60">
        <v>11047850</v>
      </c>
      <c r="G899" s="60">
        <v>11047850</v>
      </c>
    </row>
    <row r="900" spans="1:7" ht="25.5" outlineLevel="2" x14ac:dyDescent="0.25">
      <c r="A900" s="62" t="s">
        <v>1259</v>
      </c>
      <c r="B900" s="61" t="s">
        <v>585</v>
      </c>
      <c r="C900" s="61" t="s">
        <v>589</v>
      </c>
      <c r="D900" s="61" t="s">
        <v>548</v>
      </c>
      <c r="E900" s="60">
        <v>11047850</v>
      </c>
      <c r="F900" s="60">
        <v>11047850</v>
      </c>
      <c r="G900" s="60">
        <v>11047850</v>
      </c>
    </row>
    <row r="901" spans="1:7" ht="76.5" outlineLevel="1" x14ac:dyDescent="0.25">
      <c r="A901" s="62" t="s">
        <v>1268</v>
      </c>
      <c r="B901" s="61" t="s">
        <v>585</v>
      </c>
      <c r="C901" s="61" t="s">
        <v>588</v>
      </c>
      <c r="D901" s="61" t="s">
        <v>442</v>
      </c>
      <c r="E901" s="60">
        <f>E902</f>
        <v>830000</v>
      </c>
      <c r="F901" s="60">
        <v>830000</v>
      </c>
      <c r="G901" s="60">
        <v>780314.63</v>
      </c>
    </row>
    <row r="902" spans="1:7" ht="25.5" outlineLevel="2" x14ac:dyDescent="0.25">
      <c r="A902" s="62" t="s">
        <v>1259</v>
      </c>
      <c r="B902" s="61" t="s">
        <v>585</v>
      </c>
      <c r="C902" s="61" t="s">
        <v>588</v>
      </c>
      <c r="D902" s="61" t="s">
        <v>548</v>
      </c>
      <c r="E902" s="60">
        <v>830000</v>
      </c>
      <c r="F902" s="60">
        <v>830000</v>
      </c>
      <c r="G902" s="60">
        <v>780314.63</v>
      </c>
    </row>
    <row r="903" spans="1:7" ht="25.5" outlineLevel="1" x14ac:dyDescent="0.25">
      <c r="A903" s="62" t="s">
        <v>1276</v>
      </c>
      <c r="B903" s="61" t="s">
        <v>585</v>
      </c>
      <c r="C903" s="61" t="s">
        <v>584</v>
      </c>
      <c r="D903" s="61" t="s">
        <v>442</v>
      </c>
      <c r="E903" s="60">
        <f>E904</f>
        <v>132905512.08</v>
      </c>
      <c r="F903" s="60">
        <v>132905512.08</v>
      </c>
      <c r="G903" s="60">
        <v>129535848.34</v>
      </c>
    </row>
    <row r="904" spans="1:7" ht="63.75" outlineLevel="2" x14ac:dyDescent="0.25">
      <c r="A904" s="62" t="s">
        <v>1275</v>
      </c>
      <c r="B904" s="61" t="s">
        <v>585</v>
      </c>
      <c r="C904" s="61" t="s">
        <v>584</v>
      </c>
      <c r="D904" s="61" t="s">
        <v>583</v>
      </c>
      <c r="E904" s="60">
        <v>132905512.08</v>
      </c>
      <c r="F904" s="60">
        <v>132905512.08</v>
      </c>
      <c r="G904" s="60">
        <v>129535848.34</v>
      </c>
    </row>
    <row r="905" spans="1:7" x14ac:dyDescent="0.25">
      <c r="A905" s="65" t="s">
        <v>1274</v>
      </c>
      <c r="B905" s="64" t="s">
        <v>578</v>
      </c>
      <c r="C905" s="64" t="s">
        <v>450</v>
      </c>
      <c r="D905" s="64" t="s">
        <v>442</v>
      </c>
      <c r="E905" s="63">
        <f>E906+E908</f>
        <v>1666666.67</v>
      </c>
      <c r="F905" s="63">
        <v>1666666.67</v>
      </c>
      <c r="G905" s="63">
        <v>1666666.67</v>
      </c>
    </row>
    <row r="906" spans="1:7" ht="38.25" outlineLevel="1" x14ac:dyDescent="0.25">
      <c r="A906" s="62" t="s">
        <v>1273</v>
      </c>
      <c r="B906" s="61" t="s">
        <v>578</v>
      </c>
      <c r="C906" s="61" t="s">
        <v>580</v>
      </c>
      <c r="D906" s="61" t="s">
        <v>442</v>
      </c>
      <c r="E906" s="60">
        <f>E907</f>
        <v>1000000</v>
      </c>
      <c r="F906" s="60">
        <v>1000000</v>
      </c>
      <c r="G906" s="60">
        <v>1000000</v>
      </c>
    </row>
    <row r="907" spans="1:7" ht="25.5" outlineLevel="2" x14ac:dyDescent="0.25">
      <c r="A907" s="62" t="s">
        <v>1259</v>
      </c>
      <c r="B907" s="61" t="s">
        <v>578</v>
      </c>
      <c r="C907" s="61" t="s">
        <v>580</v>
      </c>
      <c r="D907" s="61" t="s">
        <v>548</v>
      </c>
      <c r="E907" s="60">
        <v>1000000</v>
      </c>
      <c r="F907" s="60">
        <v>1000000</v>
      </c>
      <c r="G907" s="60">
        <v>1000000</v>
      </c>
    </row>
    <row r="908" spans="1:7" ht="38.25" outlineLevel="1" x14ac:dyDescent="0.25">
      <c r="A908" s="62" t="s">
        <v>1272</v>
      </c>
      <c r="B908" s="61" t="s">
        <v>578</v>
      </c>
      <c r="C908" s="61" t="s">
        <v>577</v>
      </c>
      <c r="D908" s="61" t="s">
        <v>442</v>
      </c>
      <c r="E908" s="60">
        <v>666666.67000000004</v>
      </c>
      <c r="F908" s="60">
        <v>666666.67000000004</v>
      </c>
      <c r="G908" s="60">
        <v>666666.67000000004</v>
      </c>
    </row>
    <row r="909" spans="1:7" ht="25.5" outlineLevel="2" x14ac:dyDescent="0.25">
      <c r="A909" s="62" t="s">
        <v>1259</v>
      </c>
      <c r="B909" s="61" t="s">
        <v>578</v>
      </c>
      <c r="C909" s="61" t="s">
        <v>577</v>
      </c>
      <c r="D909" s="61" t="s">
        <v>548</v>
      </c>
      <c r="E909" s="60">
        <v>666666.67000000004</v>
      </c>
      <c r="F909" s="60">
        <v>666666.67000000004</v>
      </c>
      <c r="G909" s="60">
        <v>666666.67000000004</v>
      </c>
    </row>
    <row r="910" spans="1:7" x14ac:dyDescent="0.25">
      <c r="A910" s="65" t="s">
        <v>1271</v>
      </c>
      <c r="B910" s="64" t="s">
        <v>556</v>
      </c>
      <c r="C910" s="64" t="s">
        <v>450</v>
      </c>
      <c r="D910" s="64" t="s">
        <v>442</v>
      </c>
      <c r="E910" s="63">
        <f>E911+E913+E915+E917+E919+E921+E923+E925+E927+E929</f>
        <v>64873871.32</v>
      </c>
      <c r="F910" s="63">
        <v>64941290.990000002</v>
      </c>
      <c r="G910" s="63">
        <v>64699405.799999997</v>
      </c>
    </row>
    <row r="911" spans="1:7" ht="51" outlineLevel="1" x14ac:dyDescent="0.25">
      <c r="A911" s="62" t="s">
        <v>1270</v>
      </c>
      <c r="B911" s="61" t="s">
        <v>556</v>
      </c>
      <c r="C911" s="61" t="s">
        <v>574</v>
      </c>
      <c r="D911" s="61" t="s">
        <v>442</v>
      </c>
      <c r="E911" s="60">
        <f>E912</f>
        <v>1434736</v>
      </c>
      <c r="F911" s="60">
        <v>1434736</v>
      </c>
      <c r="G911" s="60">
        <v>1428160.1</v>
      </c>
    </row>
    <row r="912" spans="1:7" ht="25.5" outlineLevel="2" x14ac:dyDescent="0.25">
      <c r="A912" s="62" t="s">
        <v>1259</v>
      </c>
      <c r="B912" s="61" t="s">
        <v>556</v>
      </c>
      <c r="C912" s="61" t="s">
        <v>574</v>
      </c>
      <c r="D912" s="61" t="s">
        <v>548</v>
      </c>
      <c r="E912" s="60">
        <v>1434736</v>
      </c>
      <c r="F912" s="60">
        <v>1434736</v>
      </c>
      <c r="G912" s="60">
        <v>1428160.1</v>
      </c>
    </row>
    <row r="913" spans="1:7" ht="63.75" outlineLevel="1" x14ac:dyDescent="0.25">
      <c r="A913" s="62" t="s">
        <v>1269</v>
      </c>
      <c r="B913" s="61" t="s">
        <v>556</v>
      </c>
      <c r="C913" s="61" t="s">
        <v>572</v>
      </c>
      <c r="D913" s="61" t="s">
        <v>442</v>
      </c>
      <c r="E913" s="60">
        <f>E914</f>
        <v>19920</v>
      </c>
      <c r="F913" s="60">
        <v>19920</v>
      </c>
      <c r="G913" s="60">
        <v>19920</v>
      </c>
    </row>
    <row r="914" spans="1:7" ht="25.5" outlineLevel="2" x14ac:dyDescent="0.25">
      <c r="A914" s="62" t="s">
        <v>1259</v>
      </c>
      <c r="B914" s="61" t="s">
        <v>556</v>
      </c>
      <c r="C914" s="61" t="s">
        <v>572</v>
      </c>
      <c r="D914" s="61" t="s">
        <v>548</v>
      </c>
      <c r="E914" s="60">
        <v>19920</v>
      </c>
      <c r="F914" s="60">
        <v>19920</v>
      </c>
      <c r="G914" s="60">
        <v>19920</v>
      </c>
    </row>
    <row r="915" spans="1:7" ht="76.5" outlineLevel="1" x14ac:dyDescent="0.25">
      <c r="A915" s="62" t="s">
        <v>1268</v>
      </c>
      <c r="B915" s="61" t="s">
        <v>556</v>
      </c>
      <c r="C915" s="61" t="s">
        <v>570</v>
      </c>
      <c r="D915" s="61" t="s">
        <v>442</v>
      </c>
      <c r="E915" s="60">
        <f>E916</f>
        <v>559965.26</v>
      </c>
      <c r="F915" s="60">
        <v>559965.26</v>
      </c>
      <c r="G915" s="60">
        <v>559965.26</v>
      </c>
    </row>
    <row r="916" spans="1:7" ht="25.5" outlineLevel="2" x14ac:dyDescent="0.25">
      <c r="A916" s="62" t="s">
        <v>1259</v>
      </c>
      <c r="B916" s="61" t="s">
        <v>556</v>
      </c>
      <c r="C916" s="61" t="s">
        <v>570</v>
      </c>
      <c r="D916" s="61" t="s">
        <v>548</v>
      </c>
      <c r="E916" s="60">
        <v>559965.26</v>
      </c>
      <c r="F916" s="60">
        <v>559965.26</v>
      </c>
      <c r="G916" s="60">
        <v>559965.26</v>
      </c>
    </row>
    <row r="917" spans="1:7" ht="38.25" outlineLevel="1" x14ac:dyDescent="0.25">
      <c r="A917" s="62" t="s">
        <v>1267</v>
      </c>
      <c r="B917" s="61" t="s">
        <v>556</v>
      </c>
      <c r="C917" s="61" t="s">
        <v>568</v>
      </c>
      <c r="D917" s="61" t="s">
        <v>442</v>
      </c>
      <c r="E917" s="60">
        <f>E918</f>
        <v>48540309.060000002</v>
      </c>
      <c r="F917" s="60">
        <v>48540309.060000002</v>
      </c>
      <c r="G917" s="60">
        <v>48304999.770000003</v>
      </c>
    </row>
    <row r="918" spans="1:7" ht="102" outlineLevel="2" x14ac:dyDescent="0.25">
      <c r="A918" s="62" t="s">
        <v>1265</v>
      </c>
      <c r="B918" s="61" t="s">
        <v>556</v>
      </c>
      <c r="C918" s="61" t="s">
        <v>568</v>
      </c>
      <c r="D918" s="61" t="s">
        <v>562</v>
      </c>
      <c r="E918" s="60">
        <v>48540309.060000002</v>
      </c>
      <c r="F918" s="60">
        <v>48540309.060000002</v>
      </c>
      <c r="G918" s="60">
        <v>48304999.770000003</v>
      </c>
    </row>
    <row r="919" spans="1:7" ht="89.25" outlineLevel="1" x14ac:dyDescent="0.25">
      <c r="A919" s="62" t="s">
        <v>1266</v>
      </c>
      <c r="B919" s="61" t="s">
        <v>556</v>
      </c>
      <c r="C919" s="61" t="s">
        <v>566</v>
      </c>
      <c r="D919" s="61" t="s">
        <v>442</v>
      </c>
      <c r="E919" s="60">
        <f>E920</f>
        <v>0</v>
      </c>
      <c r="F919" s="60">
        <v>67419.67</v>
      </c>
      <c r="G919" s="60">
        <v>67419.67</v>
      </c>
    </row>
    <row r="920" spans="1:7" ht="25.5" outlineLevel="2" x14ac:dyDescent="0.25">
      <c r="A920" s="62" t="s">
        <v>1259</v>
      </c>
      <c r="B920" s="61" t="s">
        <v>556</v>
      </c>
      <c r="C920" s="61" t="s">
        <v>566</v>
      </c>
      <c r="D920" s="61" t="s">
        <v>548</v>
      </c>
      <c r="E920" s="60">
        <f>67419.67-67419.67</f>
        <v>0</v>
      </c>
      <c r="F920" s="60">
        <v>67419.67</v>
      </c>
      <c r="G920" s="60">
        <v>67419.67</v>
      </c>
    </row>
    <row r="921" spans="1:7" ht="102" outlineLevel="1" x14ac:dyDescent="0.25">
      <c r="A921" s="62" t="s">
        <v>1263</v>
      </c>
      <c r="B921" s="61" t="s">
        <v>556</v>
      </c>
      <c r="C921" s="61" t="s">
        <v>565</v>
      </c>
      <c r="D921" s="61" t="s">
        <v>442</v>
      </c>
      <c r="E921" s="60">
        <f>E922</f>
        <v>6400000</v>
      </c>
      <c r="F921" s="60">
        <v>6400000</v>
      </c>
      <c r="G921" s="60">
        <v>6400000</v>
      </c>
    </row>
    <row r="922" spans="1:7" ht="102" outlineLevel="2" x14ac:dyDescent="0.25">
      <c r="A922" s="62" t="s">
        <v>1265</v>
      </c>
      <c r="B922" s="61" t="s">
        <v>556</v>
      </c>
      <c r="C922" s="61" t="s">
        <v>565</v>
      </c>
      <c r="D922" s="61" t="s">
        <v>562</v>
      </c>
      <c r="E922" s="60">
        <v>6400000</v>
      </c>
      <c r="F922" s="60">
        <v>6400000</v>
      </c>
      <c r="G922" s="60">
        <v>6400000</v>
      </c>
    </row>
    <row r="923" spans="1:7" ht="102" outlineLevel="1" x14ac:dyDescent="0.25">
      <c r="A923" s="62" t="s">
        <v>1262</v>
      </c>
      <c r="B923" s="61" t="s">
        <v>556</v>
      </c>
      <c r="C923" s="61" t="s">
        <v>563</v>
      </c>
      <c r="D923" s="61" t="s">
        <v>442</v>
      </c>
      <c r="E923" s="60">
        <f>E924</f>
        <v>4266666.67</v>
      </c>
      <c r="F923" s="60">
        <v>4266666.67</v>
      </c>
      <c r="G923" s="60">
        <v>4266666.67</v>
      </c>
    </row>
    <row r="924" spans="1:7" ht="102" outlineLevel="2" x14ac:dyDescent="0.25">
      <c r="A924" s="62" t="s">
        <v>1265</v>
      </c>
      <c r="B924" s="61" t="s">
        <v>556</v>
      </c>
      <c r="C924" s="61" t="s">
        <v>563</v>
      </c>
      <c r="D924" s="61" t="s">
        <v>562</v>
      </c>
      <c r="E924" s="60">
        <v>4266666.67</v>
      </c>
      <c r="F924" s="60">
        <v>4266666.67</v>
      </c>
      <c r="G924" s="60">
        <v>4266666.67</v>
      </c>
    </row>
    <row r="925" spans="1:7" ht="25.5" outlineLevel="1" x14ac:dyDescent="0.25">
      <c r="A925" s="62" t="s">
        <v>1264</v>
      </c>
      <c r="B925" s="61" t="s">
        <v>556</v>
      </c>
      <c r="C925" s="61" t="s">
        <v>560</v>
      </c>
      <c r="D925" s="61" t="s">
        <v>442</v>
      </c>
      <c r="E925" s="60">
        <f>E926</f>
        <v>291896</v>
      </c>
      <c r="F925" s="60">
        <v>291896</v>
      </c>
      <c r="G925" s="60">
        <v>291896</v>
      </c>
    </row>
    <row r="926" spans="1:7" ht="25.5" outlineLevel="2" x14ac:dyDescent="0.25">
      <c r="A926" s="62" t="s">
        <v>1259</v>
      </c>
      <c r="B926" s="61" t="s">
        <v>556</v>
      </c>
      <c r="C926" s="61" t="s">
        <v>560</v>
      </c>
      <c r="D926" s="61" t="s">
        <v>548</v>
      </c>
      <c r="E926" s="60">
        <v>291896</v>
      </c>
      <c r="F926" s="60">
        <v>291896</v>
      </c>
      <c r="G926" s="60">
        <v>291896</v>
      </c>
    </row>
    <row r="927" spans="1:7" ht="102" outlineLevel="1" x14ac:dyDescent="0.25">
      <c r="A927" s="62" t="s">
        <v>1263</v>
      </c>
      <c r="B927" s="61" t="s">
        <v>556</v>
      </c>
      <c r="C927" s="61" t="s">
        <v>558</v>
      </c>
      <c r="D927" s="61" t="s">
        <v>442</v>
      </c>
      <c r="E927" s="60">
        <f>E928</f>
        <v>2016227</v>
      </c>
      <c r="F927" s="60">
        <v>2016227</v>
      </c>
      <c r="G927" s="60">
        <v>2016227</v>
      </c>
    </row>
    <row r="928" spans="1:7" ht="25.5" outlineLevel="2" x14ac:dyDescent="0.25">
      <c r="A928" s="62" t="s">
        <v>1259</v>
      </c>
      <c r="B928" s="61" t="s">
        <v>556</v>
      </c>
      <c r="C928" s="61" t="s">
        <v>558</v>
      </c>
      <c r="D928" s="61" t="s">
        <v>548</v>
      </c>
      <c r="E928" s="60">
        <v>2016227</v>
      </c>
      <c r="F928" s="60">
        <v>2016227</v>
      </c>
      <c r="G928" s="60">
        <v>2016227</v>
      </c>
    </row>
    <row r="929" spans="1:7" ht="102" outlineLevel="1" x14ac:dyDescent="0.25">
      <c r="A929" s="62" t="s">
        <v>1262</v>
      </c>
      <c r="B929" s="61" t="s">
        <v>556</v>
      </c>
      <c r="C929" s="61" t="s">
        <v>555</v>
      </c>
      <c r="D929" s="61" t="s">
        <v>442</v>
      </c>
      <c r="E929" s="60">
        <f>E930</f>
        <v>1344151.33</v>
      </c>
      <c r="F929" s="60">
        <v>1344151.33</v>
      </c>
      <c r="G929" s="60">
        <v>1344151.33</v>
      </c>
    </row>
    <row r="930" spans="1:7" ht="25.5" outlineLevel="2" x14ac:dyDescent="0.25">
      <c r="A930" s="62" t="s">
        <v>1259</v>
      </c>
      <c r="B930" s="61" t="s">
        <v>556</v>
      </c>
      <c r="C930" s="61" t="s">
        <v>555</v>
      </c>
      <c r="D930" s="61" t="s">
        <v>548</v>
      </c>
      <c r="E930" s="60">
        <v>1344151.33</v>
      </c>
      <c r="F930" s="60">
        <v>1344151.33</v>
      </c>
      <c r="G930" s="60">
        <v>1344151.33</v>
      </c>
    </row>
    <row r="931" spans="1:7" ht="25.5" x14ac:dyDescent="0.25">
      <c r="A931" s="65" t="s">
        <v>1261</v>
      </c>
      <c r="B931" s="64" t="s">
        <v>550</v>
      </c>
      <c r="C931" s="64" t="s">
        <v>450</v>
      </c>
      <c r="D931" s="64" t="s">
        <v>442</v>
      </c>
      <c r="E931" s="63">
        <f>E932</f>
        <v>182280</v>
      </c>
      <c r="F931" s="63">
        <v>182280</v>
      </c>
      <c r="G931" s="63">
        <v>182280</v>
      </c>
    </row>
    <row r="932" spans="1:7" ht="114.75" outlineLevel="1" x14ac:dyDescent="0.25">
      <c r="A932" s="62" t="s">
        <v>1260</v>
      </c>
      <c r="B932" s="61" t="s">
        <v>550</v>
      </c>
      <c r="C932" s="61" t="s">
        <v>549</v>
      </c>
      <c r="D932" s="61" t="s">
        <v>442</v>
      </c>
      <c r="E932" s="60">
        <f>E933</f>
        <v>182280</v>
      </c>
      <c r="F932" s="60">
        <v>182280</v>
      </c>
      <c r="G932" s="60">
        <v>182280</v>
      </c>
    </row>
    <row r="933" spans="1:7" ht="25.5" outlineLevel="2" x14ac:dyDescent="0.25">
      <c r="A933" s="62" t="s">
        <v>1259</v>
      </c>
      <c r="B933" s="61" t="s">
        <v>550</v>
      </c>
      <c r="C933" s="61" t="s">
        <v>549</v>
      </c>
      <c r="D933" s="61" t="s">
        <v>548</v>
      </c>
      <c r="E933" s="60">
        <v>182280</v>
      </c>
      <c r="F933" s="60">
        <v>182280</v>
      </c>
      <c r="G933" s="60">
        <v>182280</v>
      </c>
    </row>
    <row r="934" spans="1:7" ht="25.5" x14ac:dyDescent="0.25">
      <c r="A934" s="65" t="s">
        <v>1258</v>
      </c>
      <c r="B934" s="64" t="s">
        <v>883</v>
      </c>
      <c r="C934" s="64" t="s">
        <v>450</v>
      </c>
      <c r="D934" s="64" t="s">
        <v>442</v>
      </c>
      <c r="E934" s="63">
        <f>E935</f>
        <v>3713800.21</v>
      </c>
      <c r="F934" s="63">
        <v>3713800.21</v>
      </c>
      <c r="G934" s="63">
        <v>3606371.9</v>
      </c>
    </row>
    <row r="935" spans="1:7" ht="140.25" outlineLevel="1" x14ac:dyDescent="0.25">
      <c r="A935" s="62" t="s">
        <v>1257</v>
      </c>
      <c r="B935" s="61" t="s">
        <v>883</v>
      </c>
      <c r="C935" s="61" t="s">
        <v>882</v>
      </c>
      <c r="D935" s="61" t="s">
        <v>442</v>
      </c>
      <c r="E935" s="60">
        <f>E936</f>
        <v>3713800.21</v>
      </c>
      <c r="F935" s="60">
        <v>3713800.21</v>
      </c>
      <c r="G935" s="60">
        <v>3606371.9</v>
      </c>
    </row>
    <row r="936" spans="1:7" ht="76.5" outlineLevel="2" x14ac:dyDescent="0.25">
      <c r="A936" s="62" t="s">
        <v>1256</v>
      </c>
      <c r="B936" s="61" t="s">
        <v>883</v>
      </c>
      <c r="C936" s="61" t="s">
        <v>882</v>
      </c>
      <c r="D936" s="61" t="s">
        <v>881</v>
      </c>
      <c r="E936" s="60">
        <v>3713800.21</v>
      </c>
      <c r="F936" s="60">
        <v>3713800.21</v>
      </c>
      <c r="G936" s="60">
        <v>3606371.9</v>
      </c>
    </row>
    <row r="937" spans="1:7" ht="25.5" x14ac:dyDescent="0.25">
      <c r="A937" s="65" t="s">
        <v>1255</v>
      </c>
      <c r="B937" s="64" t="s">
        <v>865</v>
      </c>
      <c r="C937" s="64" t="s">
        <v>450</v>
      </c>
      <c r="D937" s="64" t="s">
        <v>442</v>
      </c>
      <c r="E937" s="63">
        <f>E938+E940</f>
        <v>40482466.350000001</v>
      </c>
      <c r="F937" s="63">
        <v>40482466.350000001</v>
      </c>
      <c r="G937" s="63">
        <v>39942422.009999998</v>
      </c>
    </row>
    <row r="938" spans="1:7" ht="38.25" outlineLevel="1" x14ac:dyDescent="0.25">
      <c r="A938" s="62" t="s">
        <v>1254</v>
      </c>
      <c r="B938" s="61" t="s">
        <v>865</v>
      </c>
      <c r="C938" s="61" t="s">
        <v>869</v>
      </c>
      <c r="D938" s="61" t="s">
        <v>442</v>
      </c>
      <c r="E938" s="60">
        <f>E939</f>
        <v>40341808.43</v>
      </c>
      <c r="F938" s="60">
        <v>40341808.43</v>
      </c>
      <c r="G938" s="60">
        <v>39801764.090000004</v>
      </c>
    </row>
    <row r="939" spans="1:7" outlineLevel="2" x14ac:dyDescent="0.25">
      <c r="A939" s="62" t="s">
        <v>1252</v>
      </c>
      <c r="B939" s="61" t="s">
        <v>865</v>
      </c>
      <c r="C939" s="61" t="s">
        <v>869</v>
      </c>
      <c r="D939" s="61" t="s">
        <v>863</v>
      </c>
      <c r="E939" s="60">
        <v>40341808.43</v>
      </c>
      <c r="F939" s="60">
        <v>40341808.43</v>
      </c>
      <c r="G939" s="60">
        <v>39801764.090000004</v>
      </c>
    </row>
    <row r="940" spans="1:7" ht="38.25" outlineLevel="1" x14ac:dyDescent="0.25">
      <c r="A940" s="62" t="s">
        <v>1253</v>
      </c>
      <c r="B940" s="61" t="s">
        <v>865</v>
      </c>
      <c r="C940" s="61" t="s">
        <v>864</v>
      </c>
      <c r="D940" s="61" t="s">
        <v>442</v>
      </c>
      <c r="E940" s="60">
        <f>E941</f>
        <v>140657.92000000001</v>
      </c>
      <c r="F940" s="60">
        <v>140657.92000000001</v>
      </c>
      <c r="G940" s="60">
        <v>140657.92000000001</v>
      </c>
    </row>
    <row r="941" spans="1:7" outlineLevel="2" x14ac:dyDescent="0.25">
      <c r="A941" s="62" t="s">
        <v>1252</v>
      </c>
      <c r="B941" s="61" t="s">
        <v>865</v>
      </c>
      <c r="C941" s="61" t="s">
        <v>864</v>
      </c>
      <c r="D941" s="61" t="s">
        <v>863</v>
      </c>
      <c r="E941" s="60">
        <v>140657.92000000001</v>
      </c>
      <c r="F941" s="60">
        <v>140657.92000000001</v>
      </c>
      <c r="G941" s="60">
        <v>140657.92000000001</v>
      </c>
    </row>
    <row r="942" spans="1:7" ht="12.75" customHeight="1" x14ac:dyDescent="0.25">
      <c r="A942" s="59" t="s">
        <v>436</v>
      </c>
      <c r="B942" s="58"/>
      <c r="C942" s="58"/>
      <c r="D942" s="58"/>
      <c r="E942" s="57">
        <f>E11+E20+E28+E48+E51+E66+E69+E72+E226+E233+E255+E265+E269+E278+E282+E311+E316+E341+E354+E363+E468+E508+E541+E616+E666+E693+E704+E757+E822+E826+E831+E846+E873+E892+E905+E910+E931+E934+E937</f>
        <v>4091876118.7300005</v>
      </c>
      <c r="F942" s="57">
        <v>4088780664.5599999</v>
      </c>
      <c r="G942" s="57">
        <v>3827730454.2199998</v>
      </c>
    </row>
    <row r="943" spans="1:7" ht="12.75" customHeight="1" x14ac:dyDescent="0.25">
      <c r="A943" s="56"/>
      <c r="B943" s="56"/>
      <c r="C943" s="56"/>
      <c r="D943" s="56"/>
      <c r="E943" s="56"/>
      <c r="F943" s="56"/>
      <c r="G943" s="56"/>
    </row>
  </sheetData>
  <autoFilter ref="A10:G942"/>
  <mergeCells count="15">
    <mergeCell ref="A7:G7"/>
    <mergeCell ref="B8:B9"/>
    <mergeCell ref="C8:C9"/>
    <mergeCell ref="D8:D9"/>
    <mergeCell ref="G8:G9"/>
    <mergeCell ref="A942:D942"/>
    <mergeCell ref="A1:G1"/>
    <mergeCell ref="A2:G2"/>
    <mergeCell ref="A3:G3"/>
    <mergeCell ref="A4:G4"/>
    <mergeCell ref="F8:F9"/>
    <mergeCell ref="E8:E9"/>
    <mergeCell ref="A8:A9"/>
    <mergeCell ref="A5:G5"/>
    <mergeCell ref="A6:G6"/>
  </mergeCells>
  <pageMargins left="0.98425196850393704" right="0.59055118110236227" top="0.78740157480314965" bottom="0.78740157480314965" header="0.39370078740157483" footer="0.39370078740157483"/>
  <pageSetup paperSize="9" scale="74" fitToHeight="20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view="pageBreakPreview" zoomScaleNormal="100" zoomScaleSheetLayoutView="100" workbookViewId="0">
      <selection activeCell="A4" sqref="A4:E4"/>
    </sheetView>
  </sheetViews>
  <sheetFormatPr defaultColWidth="8.5703125" defaultRowHeight="15" x14ac:dyDescent="0.25"/>
  <cols>
    <col min="1" max="1" width="54.140625" style="85" customWidth="1"/>
    <col min="2" max="2" width="18.140625" style="85" customWidth="1"/>
    <col min="3" max="3" width="27.85546875" style="85" customWidth="1"/>
    <col min="4" max="5" width="18.7109375" style="85" customWidth="1"/>
    <col min="6" max="6" width="8.5703125" style="85" customWidth="1"/>
    <col min="7" max="16384" width="8.5703125" style="85"/>
  </cols>
  <sheetData>
    <row r="1" spans="1:6" ht="15" customHeight="1" x14ac:dyDescent="0.25">
      <c r="A1" s="130" t="s">
        <v>1690</v>
      </c>
      <c r="B1" s="130"/>
      <c r="C1" s="130"/>
      <c r="D1" s="130"/>
      <c r="E1" s="130"/>
      <c r="F1" s="90"/>
    </row>
    <row r="2" spans="1:6" ht="15" customHeight="1" x14ac:dyDescent="0.25">
      <c r="A2" s="130" t="s">
        <v>187</v>
      </c>
      <c r="B2" s="130"/>
      <c r="C2" s="130"/>
      <c r="D2" s="130"/>
      <c r="E2" s="130"/>
      <c r="F2" s="90"/>
    </row>
    <row r="3" spans="1:6" ht="15" customHeight="1" x14ac:dyDescent="0.25">
      <c r="A3" s="129" t="s">
        <v>188</v>
      </c>
      <c r="B3" s="129"/>
      <c r="C3" s="129"/>
      <c r="D3" s="129"/>
      <c r="E3" s="129"/>
      <c r="F3" s="90"/>
    </row>
    <row r="4" spans="1:6" ht="15" customHeight="1" x14ac:dyDescent="0.25">
      <c r="A4" s="128" t="s">
        <v>313</v>
      </c>
      <c r="B4" s="127"/>
      <c r="C4" s="127"/>
      <c r="D4" s="127"/>
      <c r="E4" s="126"/>
      <c r="F4" s="90"/>
    </row>
    <row r="5" spans="1:6" ht="19.5" customHeight="1" x14ac:dyDescent="0.25">
      <c r="A5" s="125"/>
      <c r="B5" s="124"/>
      <c r="C5" s="123"/>
      <c r="D5" s="122"/>
      <c r="E5" s="121"/>
      <c r="F5" s="90"/>
    </row>
    <row r="6" spans="1:6" ht="18.75" customHeight="1" x14ac:dyDescent="0.25">
      <c r="A6" s="120"/>
      <c r="B6" s="119"/>
      <c r="C6" s="119"/>
      <c r="D6" s="119"/>
      <c r="E6" s="119"/>
      <c r="F6" s="90"/>
    </row>
    <row r="7" spans="1:6" ht="35.25" customHeight="1" x14ac:dyDescent="0.25">
      <c r="A7" s="118" t="s">
        <v>1689</v>
      </c>
      <c r="B7" s="118"/>
      <c r="C7" s="118"/>
      <c r="D7" s="118"/>
      <c r="E7" s="118"/>
      <c r="F7" s="90"/>
    </row>
    <row r="8" spans="1:6" ht="23.25" customHeight="1" x14ac:dyDescent="0.25">
      <c r="A8" s="117"/>
      <c r="B8" s="116"/>
      <c r="C8" s="116"/>
      <c r="D8" s="116"/>
      <c r="E8" s="116"/>
      <c r="F8" s="90"/>
    </row>
    <row r="9" spans="1:6" ht="17.25" customHeight="1" x14ac:dyDescent="0.25">
      <c r="A9" s="115" t="s">
        <v>0</v>
      </c>
      <c r="B9" s="115"/>
      <c r="C9" s="115"/>
      <c r="D9" s="115"/>
      <c r="E9" s="115"/>
      <c r="F9" s="90"/>
    </row>
    <row r="10" spans="1:6" ht="99.75" customHeight="1" x14ac:dyDescent="0.25">
      <c r="A10" s="113" t="s">
        <v>1688</v>
      </c>
      <c r="B10" s="114" t="s">
        <v>1687</v>
      </c>
      <c r="C10" s="114" t="s">
        <v>1686</v>
      </c>
      <c r="D10" s="114" t="s">
        <v>1685</v>
      </c>
      <c r="E10" s="113" t="s">
        <v>1243</v>
      </c>
      <c r="F10" s="90"/>
    </row>
    <row r="11" spans="1:6" ht="18" customHeight="1" x14ac:dyDescent="0.25">
      <c r="A11" s="112" t="s">
        <v>1684</v>
      </c>
      <c r="B11" s="111" t="s">
        <v>442</v>
      </c>
      <c r="C11" s="108" t="s">
        <v>1682</v>
      </c>
      <c r="D11" s="110">
        <v>155665740.49000001</v>
      </c>
      <c r="E11" s="110">
        <v>-111631402.09999999</v>
      </c>
      <c r="F11" s="90"/>
    </row>
    <row r="12" spans="1:6" ht="19.5" customHeight="1" x14ac:dyDescent="0.25">
      <c r="A12" s="109" t="s">
        <v>1683</v>
      </c>
      <c r="B12" s="93" t="s">
        <v>442</v>
      </c>
      <c r="C12" s="108" t="s">
        <v>1682</v>
      </c>
      <c r="D12" s="100">
        <v>132273404.8</v>
      </c>
      <c r="E12" s="100">
        <v>-216347814.59999999</v>
      </c>
      <c r="F12" s="90"/>
    </row>
    <row r="13" spans="1:6" ht="64.5" customHeight="1" x14ac:dyDescent="0.25">
      <c r="A13" s="107" t="s">
        <v>304</v>
      </c>
      <c r="B13" s="98" t="s">
        <v>866</v>
      </c>
      <c r="C13" s="106" t="s">
        <v>1681</v>
      </c>
      <c r="D13" s="87">
        <v>155665740.49000001</v>
      </c>
      <c r="E13" s="87">
        <v>-111631402.09999999</v>
      </c>
      <c r="F13" s="90"/>
    </row>
    <row r="14" spans="1:6" ht="31.5" x14ac:dyDescent="0.25">
      <c r="A14" s="103" t="s">
        <v>1680</v>
      </c>
      <c r="B14" s="105" t="s">
        <v>866</v>
      </c>
      <c r="C14" s="104" t="s">
        <v>1679</v>
      </c>
      <c r="D14" s="96">
        <v>172873404.80000001</v>
      </c>
      <c r="E14" s="96">
        <v>40600000</v>
      </c>
      <c r="F14" s="90"/>
    </row>
    <row r="15" spans="1:6" ht="31.5" x14ac:dyDescent="0.25">
      <c r="A15" s="94" t="s">
        <v>1678</v>
      </c>
      <c r="B15" s="93" t="s">
        <v>866</v>
      </c>
      <c r="C15" s="95" t="s">
        <v>1677</v>
      </c>
      <c r="D15" s="100">
        <v>351173404.80000001</v>
      </c>
      <c r="E15" s="100">
        <v>518900000</v>
      </c>
      <c r="F15" s="90"/>
    </row>
    <row r="16" spans="1:6" ht="47.25" x14ac:dyDescent="0.25">
      <c r="A16" s="94" t="s">
        <v>1676</v>
      </c>
      <c r="B16" s="93" t="s">
        <v>866</v>
      </c>
      <c r="C16" s="95" t="s">
        <v>1675</v>
      </c>
      <c r="D16" s="100">
        <v>351173404.80000001</v>
      </c>
      <c r="E16" s="100">
        <v>518900000</v>
      </c>
      <c r="F16" s="90"/>
    </row>
    <row r="17" spans="1:6" ht="33.75" customHeight="1" x14ac:dyDescent="0.25">
      <c r="A17" s="94" t="s">
        <v>1674</v>
      </c>
      <c r="B17" s="93" t="s">
        <v>866</v>
      </c>
      <c r="C17" s="95" t="s">
        <v>1673</v>
      </c>
      <c r="D17" s="100">
        <v>-178300000</v>
      </c>
      <c r="E17" s="100">
        <v>-478300000</v>
      </c>
      <c r="F17" s="90"/>
    </row>
    <row r="18" spans="1:6" ht="47.25" x14ac:dyDescent="0.25">
      <c r="A18" s="94" t="s">
        <v>1672</v>
      </c>
      <c r="B18" s="93" t="s">
        <v>866</v>
      </c>
      <c r="C18" s="95" t="s">
        <v>1671</v>
      </c>
      <c r="D18" s="100">
        <v>-178300000</v>
      </c>
      <c r="E18" s="100">
        <v>-478300000</v>
      </c>
      <c r="F18" s="90"/>
    </row>
    <row r="19" spans="1:6" ht="31.5" x14ac:dyDescent="0.25">
      <c r="A19" s="103" t="s">
        <v>1670</v>
      </c>
      <c r="B19" s="98" t="s">
        <v>866</v>
      </c>
      <c r="C19" s="97" t="s">
        <v>1669</v>
      </c>
      <c r="D19" s="96">
        <v>-40600000</v>
      </c>
      <c r="E19" s="96">
        <v>-40600000</v>
      </c>
      <c r="F19" s="90"/>
    </row>
    <row r="20" spans="1:6" ht="48" customHeight="1" x14ac:dyDescent="0.25">
      <c r="A20" s="94" t="s">
        <v>1668</v>
      </c>
      <c r="B20" s="93" t="s">
        <v>866</v>
      </c>
      <c r="C20" s="95" t="s">
        <v>1667</v>
      </c>
      <c r="D20" s="100">
        <v>-40600000</v>
      </c>
      <c r="E20" s="100">
        <v>-40600000</v>
      </c>
      <c r="F20" s="90"/>
    </row>
    <row r="21" spans="1:6" ht="48.75" customHeight="1" x14ac:dyDescent="0.25">
      <c r="A21" s="94" t="s">
        <v>1666</v>
      </c>
      <c r="B21" s="93" t="s">
        <v>866</v>
      </c>
      <c r="C21" s="95" t="s">
        <v>1665</v>
      </c>
      <c r="D21" s="100">
        <v>-40600000</v>
      </c>
      <c r="E21" s="100">
        <v>-40600000</v>
      </c>
      <c r="F21" s="90"/>
    </row>
    <row r="22" spans="1:6" ht="64.5" customHeight="1" x14ac:dyDescent="0.25">
      <c r="A22" s="94" t="s">
        <v>1664</v>
      </c>
      <c r="B22" s="93" t="s">
        <v>866</v>
      </c>
      <c r="C22" s="95" t="s">
        <v>1663</v>
      </c>
      <c r="D22" s="100">
        <v>-40600000</v>
      </c>
      <c r="E22" s="100">
        <v>-40600000</v>
      </c>
      <c r="F22" s="90"/>
    </row>
    <row r="23" spans="1:6" ht="150.75" customHeight="1" x14ac:dyDescent="0.25">
      <c r="A23" s="94" t="s">
        <v>1662</v>
      </c>
      <c r="B23" s="93" t="s">
        <v>866</v>
      </c>
      <c r="C23" s="95" t="s">
        <v>1661</v>
      </c>
      <c r="D23" s="100">
        <v>-40600000</v>
      </c>
      <c r="E23" s="100">
        <v>-40600000</v>
      </c>
      <c r="F23" s="90"/>
    </row>
    <row r="24" spans="1:6" ht="31.5" x14ac:dyDescent="0.25">
      <c r="A24" s="94" t="s">
        <v>1660</v>
      </c>
      <c r="B24" s="93" t="s">
        <v>866</v>
      </c>
      <c r="C24" s="95" t="s">
        <v>1659</v>
      </c>
      <c r="D24" s="100">
        <v>0</v>
      </c>
      <c r="E24" s="100">
        <v>-216347814.59999999</v>
      </c>
      <c r="F24" s="90"/>
    </row>
    <row r="25" spans="1:6" ht="31.5" x14ac:dyDescent="0.25">
      <c r="A25" s="94" t="s">
        <v>1658</v>
      </c>
      <c r="B25" s="93" t="s">
        <v>866</v>
      </c>
      <c r="C25" s="95" t="s">
        <v>1657</v>
      </c>
      <c r="D25" s="100">
        <v>0</v>
      </c>
      <c r="E25" s="100">
        <v>-216347814.59999999</v>
      </c>
      <c r="F25" s="90"/>
    </row>
    <row r="26" spans="1:6" ht="97.5" customHeight="1" x14ac:dyDescent="0.25">
      <c r="A26" s="94" t="s">
        <v>1656</v>
      </c>
      <c r="B26" s="93" t="s">
        <v>866</v>
      </c>
      <c r="C26" s="95" t="s">
        <v>1655</v>
      </c>
      <c r="D26" s="100">
        <v>0</v>
      </c>
      <c r="E26" s="100">
        <v>-216347814.59999999</v>
      </c>
      <c r="F26" s="90"/>
    </row>
    <row r="27" spans="1:6" ht="196.5" customHeight="1" x14ac:dyDescent="0.25">
      <c r="A27" s="94" t="s">
        <v>1654</v>
      </c>
      <c r="B27" s="93" t="s">
        <v>866</v>
      </c>
      <c r="C27" s="95" t="s">
        <v>1653</v>
      </c>
      <c r="D27" s="100">
        <v>0</v>
      </c>
      <c r="E27" s="100">
        <v>-216347814.59999999</v>
      </c>
      <c r="F27" s="90"/>
    </row>
    <row r="28" spans="1:6" ht="99" customHeight="1" x14ac:dyDescent="0.25">
      <c r="A28" s="94" t="s">
        <v>1652</v>
      </c>
      <c r="B28" s="102" t="s">
        <v>866</v>
      </c>
      <c r="C28" s="101" t="s">
        <v>1651</v>
      </c>
      <c r="D28" s="100">
        <v>0</v>
      </c>
      <c r="E28" s="100">
        <v>-11274728.24</v>
      </c>
      <c r="F28" s="90"/>
    </row>
    <row r="29" spans="1:6" ht="116.25" customHeight="1" x14ac:dyDescent="0.25">
      <c r="A29" s="94" t="s">
        <v>1650</v>
      </c>
      <c r="B29" s="93" t="s">
        <v>866</v>
      </c>
      <c r="C29" s="95" t="s">
        <v>1649</v>
      </c>
      <c r="D29" s="100">
        <v>0</v>
      </c>
      <c r="E29" s="100">
        <v>-205073086.36000001</v>
      </c>
      <c r="F29" s="90"/>
    </row>
    <row r="30" spans="1:6" ht="31.5" x14ac:dyDescent="0.25">
      <c r="A30" s="99" t="s">
        <v>1648</v>
      </c>
      <c r="B30" s="98" t="s">
        <v>866</v>
      </c>
      <c r="C30" s="97" t="s">
        <v>1647</v>
      </c>
      <c r="D30" s="96">
        <v>23392335.690000001</v>
      </c>
      <c r="E30" s="96">
        <v>104716412.5</v>
      </c>
      <c r="F30" s="90"/>
    </row>
    <row r="31" spans="1:6" ht="15.75" x14ac:dyDescent="0.25">
      <c r="A31" s="94" t="s">
        <v>1646</v>
      </c>
      <c r="B31" s="93" t="s">
        <v>866</v>
      </c>
      <c r="C31" s="95" t="s">
        <v>1645</v>
      </c>
      <c r="D31" s="91">
        <v>-4287383783.04</v>
      </c>
      <c r="E31" s="91">
        <v>-6613294767.96</v>
      </c>
      <c r="F31" s="90"/>
    </row>
    <row r="32" spans="1:6" ht="15.75" x14ac:dyDescent="0.25">
      <c r="A32" s="94" t="s">
        <v>1644</v>
      </c>
      <c r="B32" s="93" t="s">
        <v>866</v>
      </c>
      <c r="C32" s="95" t="s">
        <v>1643</v>
      </c>
      <c r="D32" s="91">
        <v>-4287383783.04</v>
      </c>
      <c r="E32" s="91">
        <v>-6613294767.96</v>
      </c>
      <c r="F32" s="90"/>
    </row>
    <row r="33" spans="1:6" ht="31.5" x14ac:dyDescent="0.25">
      <c r="A33" s="94" t="s">
        <v>1642</v>
      </c>
      <c r="B33" s="93" t="s">
        <v>866</v>
      </c>
      <c r="C33" s="95" t="s">
        <v>1641</v>
      </c>
      <c r="D33" s="91">
        <v>-4287383783.04</v>
      </c>
      <c r="E33" s="91">
        <v>-6613294767.96</v>
      </c>
      <c r="F33" s="90"/>
    </row>
    <row r="34" spans="1:6" ht="31.5" x14ac:dyDescent="0.25">
      <c r="A34" s="94" t="s">
        <v>1640</v>
      </c>
      <c r="B34" s="93" t="s">
        <v>866</v>
      </c>
      <c r="C34" s="95" t="s">
        <v>1639</v>
      </c>
      <c r="D34" s="91">
        <v>-4287383783.04</v>
      </c>
      <c r="E34" s="91">
        <v>-6613294767.96</v>
      </c>
      <c r="F34" s="90"/>
    </row>
    <row r="35" spans="1:6" ht="15.75" x14ac:dyDescent="0.25">
      <c r="A35" s="94" t="s">
        <v>1638</v>
      </c>
      <c r="B35" s="93" t="s">
        <v>866</v>
      </c>
      <c r="C35" s="92" t="s">
        <v>1637</v>
      </c>
      <c r="D35" s="91">
        <v>4310776118.7299995</v>
      </c>
      <c r="E35" s="91">
        <v>6718011180.46</v>
      </c>
      <c r="F35" s="90"/>
    </row>
    <row r="36" spans="1:6" ht="15.75" x14ac:dyDescent="0.25">
      <c r="A36" s="94" t="s">
        <v>1636</v>
      </c>
      <c r="B36" s="93" t="s">
        <v>866</v>
      </c>
      <c r="C36" s="92" t="s">
        <v>1635</v>
      </c>
      <c r="D36" s="91">
        <v>4310776118.7299995</v>
      </c>
      <c r="E36" s="91">
        <v>6718011180.46</v>
      </c>
      <c r="F36" s="90"/>
    </row>
    <row r="37" spans="1:6" ht="31.5" x14ac:dyDescent="0.25">
      <c r="A37" s="94" t="s">
        <v>1634</v>
      </c>
      <c r="B37" s="93" t="s">
        <v>866</v>
      </c>
      <c r="C37" s="92" t="s">
        <v>1633</v>
      </c>
      <c r="D37" s="91">
        <v>4310776118.7299995</v>
      </c>
      <c r="E37" s="91">
        <v>6718011180.46</v>
      </c>
      <c r="F37" s="90"/>
    </row>
    <row r="38" spans="1:6" ht="31.5" x14ac:dyDescent="0.25">
      <c r="A38" s="94" t="s">
        <v>1632</v>
      </c>
      <c r="B38" s="93" t="s">
        <v>866</v>
      </c>
      <c r="C38" s="92" t="s">
        <v>1631</v>
      </c>
      <c r="D38" s="91">
        <v>4310776118.7299995</v>
      </c>
      <c r="E38" s="91">
        <v>6718011180.46</v>
      </c>
      <c r="F38" s="90"/>
    </row>
    <row r="39" spans="1:6" ht="18.75" customHeight="1" x14ac:dyDescent="0.25">
      <c r="A39" s="89" t="s">
        <v>1630</v>
      </c>
      <c r="B39" s="88"/>
      <c r="C39" s="88"/>
      <c r="D39" s="87">
        <v>155665740.49000001</v>
      </c>
      <c r="E39" s="87">
        <v>-111631402.09999999</v>
      </c>
    </row>
    <row r="40" spans="1:6" ht="15.75" x14ac:dyDescent="0.25">
      <c r="A40" s="86"/>
      <c r="B40" s="86"/>
      <c r="C40" s="86"/>
      <c r="D40" s="86"/>
      <c r="E40" s="86"/>
    </row>
    <row r="41" spans="1:6" ht="15.75" x14ac:dyDescent="0.25">
      <c r="A41" s="86"/>
      <c r="B41" s="86"/>
      <c r="C41" s="86"/>
      <c r="D41" s="86"/>
      <c r="E41" s="86"/>
    </row>
    <row r="42" spans="1:6" ht="15.75" x14ac:dyDescent="0.25">
      <c r="A42" s="86"/>
      <c r="B42" s="86"/>
      <c r="C42" s="86"/>
      <c r="D42" s="86"/>
      <c r="E42" s="86"/>
    </row>
    <row r="43" spans="1:6" ht="15.75" x14ac:dyDescent="0.25">
      <c r="A43" s="86"/>
      <c r="B43" s="86"/>
      <c r="C43" s="86"/>
      <c r="D43" s="86"/>
      <c r="E43" s="86"/>
    </row>
    <row r="44" spans="1:6" ht="15.75" x14ac:dyDescent="0.25">
      <c r="A44" s="86"/>
      <c r="B44" s="86"/>
      <c r="C44" s="86"/>
      <c r="D44" s="86"/>
      <c r="E44" s="86"/>
    </row>
    <row r="45" spans="1:6" ht="15.75" x14ac:dyDescent="0.25">
      <c r="A45" s="86"/>
      <c r="B45" s="86"/>
      <c r="C45" s="86"/>
      <c r="D45" s="86"/>
      <c r="E45" s="86"/>
    </row>
    <row r="46" spans="1:6" ht="15.75" x14ac:dyDescent="0.25">
      <c r="A46" s="86"/>
      <c r="B46" s="86"/>
      <c r="C46" s="86"/>
      <c r="D46" s="86"/>
      <c r="E46" s="86"/>
    </row>
  </sheetData>
  <mergeCells count="7">
    <mergeCell ref="A9:E9"/>
    <mergeCell ref="A1:E1"/>
    <mergeCell ref="A2:E2"/>
    <mergeCell ref="A3:E3"/>
    <mergeCell ref="A4:E4"/>
    <mergeCell ref="A7:E7"/>
    <mergeCell ref="A6:E6"/>
  </mergeCells>
  <pageMargins left="1.1811023622047245" right="0.59055118110236227" top="0.78740157480314965" bottom="0.59055118110236227" header="0.31496062992125984" footer="0.31496062992125984"/>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tabSelected="1" view="pageBreakPreview" zoomScaleNormal="100" zoomScaleSheetLayoutView="100" workbookViewId="0">
      <selection activeCell="A5" sqref="A5"/>
    </sheetView>
  </sheetViews>
  <sheetFormatPr defaultColWidth="8.5703125" defaultRowHeight="15" x14ac:dyDescent="0.25"/>
  <cols>
    <col min="1" max="1" width="54.140625" style="131" customWidth="1"/>
    <col min="2" max="2" width="29.28515625" style="131" customWidth="1"/>
    <col min="3" max="4" width="18.7109375" style="131" customWidth="1"/>
    <col min="5" max="5" width="8.5703125" style="131" customWidth="1"/>
    <col min="6" max="16384" width="8.5703125" style="131"/>
  </cols>
  <sheetData>
    <row r="1" spans="1:5" ht="15" customHeight="1" x14ac:dyDescent="0.25">
      <c r="A1" s="139" t="s">
        <v>1718</v>
      </c>
      <c r="B1" s="139"/>
      <c r="C1" s="139"/>
      <c r="D1" s="139"/>
      <c r="E1" s="90"/>
    </row>
    <row r="2" spans="1:5" ht="15" customHeight="1" x14ac:dyDescent="0.25">
      <c r="A2" s="139" t="s">
        <v>187</v>
      </c>
      <c r="B2" s="139"/>
      <c r="C2" s="139"/>
      <c r="D2" s="139"/>
      <c r="E2" s="90"/>
    </row>
    <row r="3" spans="1:5" ht="15" customHeight="1" x14ac:dyDescent="0.25">
      <c r="A3" s="138" t="s">
        <v>188</v>
      </c>
      <c r="B3" s="138"/>
      <c r="C3" s="138"/>
      <c r="D3" s="138"/>
      <c r="E3" s="90"/>
    </row>
    <row r="4" spans="1:5" ht="15" customHeight="1" x14ac:dyDescent="0.25">
      <c r="A4" s="128" t="s">
        <v>313</v>
      </c>
      <c r="B4" s="127"/>
      <c r="C4" s="127"/>
      <c r="D4" s="126"/>
      <c r="E4" s="90"/>
    </row>
    <row r="5" spans="1:5" ht="19.5" customHeight="1" x14ac:dyDescent="0.25">
      <c r="A5" s="125"/>
      <c r="B5" s="123"/>
      <c r="C5" s="122"/>
      <c r="D5" s="121"/>
      <c r="E5" s="90"/>
    </row>
    <row r="6" spans="1:5" ht="18.75" customHeight="1" x14ac:dyDescent="0.25">
      <c r="A6" s="120"/>
      <c r="B6" s="119"/>
      <c r="C6" s="119"/>
      <c r="D6" s="119"/>
      <c r="E6" s="90"/>
    </row>
    <row r="7" spans="1:5" ht="59.25" customHeight="1" x14ac:dyDescent="0.25">
      <c r="A7" s="118" t="s">
        <v>1717</v>
      </c>
      <c r="B7" s="118"/>
      <c r="C7" s="118"/>
      <c r="D7" s="118"/>
      <c r="E7" s="90"/>
    </row>
    <row r="8" spans="1:5" ht="18" customHeight="1" x14ac:dyDescent="0.25">
      <c r="A8" s="117"/>
      <c r="B8" s="116"/>
      <c r="C8" s="116"/>
      <c r="D8" s="116"/>
      <c r="E8" s="90"/>
    </row>
    <row r="9" spans="1:5" ht="17.25" customHeight="1" x14ac:dyDescent="0.25">
      <c r="A9" s="115" t="s">
        <v>0</v>
      </c>
      <c r="B9" s="115"/>
      <c r="C9" s="115"/>
      <c r="D9" s="115"/>
      <c r="E9" s="90"/>
    </row>
    <row r="10" spans="1:5" ht="69" customHeight="1" x14ac:dyDescent="0.25">
      <c r="A10" s="136" t="s">
        <v>1688</v>
      </c>
      <c r="B10" s="137" t="s">
        <v>1686</v>
      </c>
      <c r="C10" s="137" t="s">
        <v>1685</v>
      </c>
      <c r="D10" s="136" t="s">
        <v>1243</v>
      </c>
      <c r="E10" s="90"/>
    </row>
    <row r="11" spans="1:5" ht="18" customHeight="1" x14ac:dyDescent="0.25">
      <c r="A11" s="135" t="s">
        <v>1684</v>
      </c>
      <c r="B11" s="106" t="s">
        <v>1716</v>
      </c>
      <c r="C11" s="87">
        <v>155665740.49000001</v>
      </c>
      <c r="D11" s="87">
        <v>-111631402.09999999</v>
      </c>
      <c r="E11" s="90"/>
    </row>
    <row r="12" spans="1:5" ht="19.5" customHeight="1" x14ac:dyDescent="0.25">
      <c r="A12" s="109" t="s">
        <v>1683</v>
      </c>
      <c r="B12" s="108" t="s">
        <v>1716</v>
      </c>
      <c r="C12" s="100">
        <v>132273404.8</v>
      </c>
      <c r="D12" s="100">
        <v>-216347814.59999999</v>
      </c>
      <c r="E12" s="90"/>
    </row>
    <row r="13" spans="1:5" ht="31.5" x14ac:dyDescent="0.25">
      <c r="A13" s="103" t="s">
        <v>1680</v>
      </c>
      <c r="B13" s="104" t="s">
        <v>1715</v>
      </c>
      <c r="C13" s="96">
        <v>172873404.80000001</v>
      </c>
      <c r="D13" s="96">
        <v>40600000</v>
      </c>
      <c r="E13" s="90"/>
    </row>
    <row r="14" spans="1:5" ht="31.5" x14ac:dyDescent="0.25">
      <c r="A14" s="94" t="s">
        <v>1678</v>
      </c>
      <c r="B14" s="95" t="s">
        <v>1714</v>
      </c>
      <c r="C14" s="100">
        <v>351173404.80000001</v>
      </c>
      <c r="D14" s="100">
        <v>518900000</v>
      </c>
      <c r="E14" s="90"/>
    </row>
    <row r="15" spans="1:5" ht="47.25" x14ac:dyDescent="0.25">
      <c r="A15" s="94" t="s">
        <v>1676</v>
      </c>
      <c r="B15" s="95" t="s">
        <v>1713</v>
      </c>
      <c r="C15" s="100">
        <v>351173404.80000001</v>
      </c>
      <c r="D15" s="100">
        <v>518900000</v>
      </c>
      <c r="E15" s="90"/>
    </row>
    <row r="16" spans="1:5" ht="33.75" customHeight="1" x14ac:dyDescent="0.25">
      <c r="A16" s="94" t="s">
        <v>1674</v>
      </c>
      <c r="B16" s="95" t="s">
        <v>1712</v>
      </c>
      <c r="C16" s="100">
        <v>-178300000</v>
      </c>
      <c r="D16" s="100">
        <v>-478300000</v>
      </c>
      <c r="E16" s="90"/>
    </row>
    <row r="17" spans="1:5" ht="47.25" x14ac:dyDescent="0.25">
      <c r="A17" s="94" t="s">
        <v>1672</v>
      </c>
      <c r="B17" s="95" t="s">
        <v>1711</v>
      </c>
      <c r="C17" s="100">
        <v>-178300000</v>
      </c>
      <c r="D17" s="100">
        <v>-478300000</v>
      </c>
      <c r="E17" s="90"/>
    </row>
    <row r="18" spans="1:5" ht="31.5" x14ac:dyDescent="0.25">
      <c r="A18" s="103" t="s">
        <v>1670</v>
      </c>
      <c r="B18" s="97" t="s">
        <v>1710</v>
      </c>
      <c r="C18" s="96">
        <v>-40600000</v>
      </c>
      <c r="D18" s="96">
        <v>-40600000</v>
      </c>
      <c r="E18" s="90"/>
    </row>
    <row r="19" spans="1:5" ht="48" customHeight="1" x14ac:dyDescent="0.25">
      <c r="A19" s="94" t="s">
        <v>1668</v>
      </c>
      <c r="B19" s="95" t="s">
        <v>1709</v>
      </c>
      <c r="C19" s="100">
        <v>-40600000</v>
      </c>
      <c r="D19" s="100">
        <v>-40600000</v>
      </c>
      <c r="E19" s="90"/>
    </row>
    <row r="20" spans="1:5" ht="48.75" customHeight="1" x14ac:dyDescent="0.25">
      <c r="A20" s="94" t="s">
        <v>1666</v>
      </c>
      <c r="B20" s="95" t="s">
        <v>1708</v>
      </c>
      <c r="C20" s="100">
        <v>-40600000</v>
      </c>
      <c r="D20" s="100">
        <v>-40600000</v>
      </c>
      <c r="E20" s="90"/>
    </row>
    <row r="21" spans="1:5" ht="64.5" customHeight="1" x14ac:dyDescent="0.25">
      <c r="A21" s="94" t="s">
        <v>1664</v>
      </c>
      <c r="B21" s="95" t="s">
        <v>1707</v>
      </c>
      <c r="C21" s="100">
        <v>-40600000</v>
      </c>
      <c r="D21" s="100">
        <v>-40600000</v>
      </c>
      <c r="E21" s="90"/>
    </row>
    <row r="22" spans="1:5" ht="150.75" customHeight="1" x14ac:dyDescent="0.25">
      <c r="A22" s="94" t="s">
        <v>1662</v>
      </c>
      <c r="B22" s="95" t="s">
        <v>1706</v>
      </c>
      <c r="C22" s="100">
        <v>-40600000</v>
      </c>
      <c r="D22" s="100">
        <v>-40600000</v>
      </c>
      <c r="E22" s="90"/>
    </row>
    <row r="23" spans="1:5" ht="31.5" x14ac:dyDescent="0.25">
      <c r="A23" s="94" t="s">
        <v>1660</v>
      </c>
      <c r="B23" s="95" t="s">
        <v>1705</v>
      </c>
      <c r="C23" s="100">
        <v>0</v>
      </c>
      <c r="D23" s="100">
        <v>-216347814.59999999</v>
      </c>
      <c r="E23" s="90"/>
    </row>
    <row r="24" spans="1:5" ht="31.5" x14ac:dyDescent="0.25">
      <c r="A24" s="94" t="s">
        <v>1658</v>
      </c>
      <c r="B24" s="95" t="s">
        <v>1704</v>
      </c>
      <c r="C24" s="100">
        <v>0</v>
      </c>
      <c r="D24" s="100">
        <v>-216347814.59999999</v>
      </c>
      <c r="E24" s="90"/>
    </row>
    <row r="25" spans="1:5" ht="97.5" customHeight="1" x14ac:dyDescent="0.25">
      <c r="A25" s="94" t="s">
        <v>1656</v>
      </c>
      <c r="B25" s="95" t="s">
        <v>1703</v>
      </c>
      <c r="C25" s="100">
        <v>0</v>
      </c>
      <c r="D25" s="100">
        <v>-216347814.59999999</v>
      </c>
      <c r="E25" s="90"/>
    </row>
    <row r="26" spans="1:5" ht="196.5" customHeight="1" x14ac:dyDescent="0.25">
      <c r="A26" s="94" t="s">
        <v>1654</v>
      </c>
      <c r="B26" s="95" t="s">
        <v>1702</v>
      </c>
      <c r="C26" s="100">
        <v>0</v>
      </c>
      <c r="D26" s="100">
        <v>-216347814.59999999</v>
      </c>
      <c r="E26" s="90"/>
    </row>
    <row r="27" spans="1:5" ht="99" customHeight="1" x14ac:dyDescent="0.25">
      <c r="A27" s="94" t="s">
        <v>1652</v>
      </c>
      <c r="B27" s="101" t="s">
        <v>1701</v>
      </c>
      <c r="C27" s="100">
        <v>0</v>
      </c>
      <c r="D27" s="100">
        <v>-11274728.24</v>
      </c>
      <c r="E27" s="90"/>
    </row>
    <row r="28" spans="1:5" ht="116.25" customHeight="1" x14ac:dyDescent="0.25">
      <c r="A28" s="94" t="s">
        <v>1650</v>
      </c>
      <c r="B28" s="95" t="s">
        <v>1700</v>
      </c>
      <c r="C28" s="100">
        <v>0</v>
      </c>
      <c r="D28" s="100">
        <v>-205073086.36000001</v>
      </c>
      <c r="E28" s="90"/>
    </row>
    <row r="29" spans="1:5" ht="31.5" x14ac:dyDescent="0.25">
      <c r="A29" s="99" t="s">
        <v>1648</v>
      </c>
      <c r="B29" s="97" t="s">
        <v>1699</v>
      </c>
      <c r="C29" s="96">
        <v>23392335.690000001</v>
      </c>
      <c r="D29" s="96">
        <v>104716412.5</v>
      </c>
      <c r="E29" s="90"/>
    </row>
    <row r="30" spans="1:5" ht="15.75" x14ac:dyDescent="0.25">
      <c r="A30" s="94" t="s">
        <v>1646</v>
      </c>
      <c r="B30" s="95" t="s">
        <v>1698</v>
      </c>
      <c r="C30" s="91">
        <v>-4287383783.04</v>
      </c>
      <c r="D30" s="91">
        <v>-6613294767.96</v>
      </c>
      <c r="E30" s="90"/>
    </row>
    <row r="31" spans="1:5" ht="15.75" x14ac:dyDescent="0.25">
      <c r="A31" s="94" t="s">
        <v>1644</v>
      </c>
      <c r="B31" s="95" t="s">
        <v>1697</v>
      </c>
      <c r="C31" s="91">
        <v>-4287383783.04</v>
      </c>
      <c r="D31" s="91">
        <v>-6613294767.96</v>
      </c>
      <c r="E31" s="90"/>
    </row>
    <row r="32" spans="1:5" ht="31.5" x14ac:dyDescent="0.25">
      <c r="A32" s="94" t="s">
        <v>1642</v>
      </c>
      <c r="B32" s="95" t="s">
        <v>1696</v>
      </c>
      <c r="C32" s="91">
        <v>-4287383783.04</v>
      </c>
      <c r="D32" s="91">
        <v>-6613294767.96</v>
      </c>
      <c r="E32" s="90"/>
    </row>
    <row r="33" spans="1:5" ht="31.5" x14ac:dyDescent="0.25">
      <c r="A33" s="94" t="s">
        <v>1640</v>
      </c>
      <c r="B33" s="95" t="s">
        <v>1695</v>
      </c>
      <c r="C33" s="91">
        <v>-4287383783.04</v>
      </c>
      <c r="D33" s="91">
        <v>-6613294767.96</v>
      </c>
      <c r="E33" s="90"/>
    </row>
    <row r="34" spans="1:5" ht="15.75" x14ac:dyDescent="0.25">
      <c r="A34" s="94" t="s">
        <v>1638</v>
      </c>
      <c r="B34" s="92" t="s">
        <v>1694</v>
      </c>
      <c r="C34" s="91">
        <v>4310776118.7299995</v>
      </c>
      <c r="D34" s="91">
        <v>6718011180.46</v>
      </c>
      <c r="E34" s="90"/>
    </row>
    <row r="35" spans="1:5" ht="15.75" x14ac:dyDescent="0.25">
      <c r="A35" s="94" t="s">
        <v>1636</v>
      </c>
      <c r="B35" s="92" t="s">
        <v>1693</v>
      </c>
      <c r="C35" s="91">
        <v>4310776118.7299995</v>
      </c>
      <c r="D35" s="91">
        <v>6718011180.46</v>
      </c>
      <c r="E35" s="90"/>
    </row>
    <row r="36" spans="1:5" ht="31.5" x14ac:dyDescent="0.25">
      <c r="A36" s="94" t="s">
        <v>1634</v>
      </c>
      <c r="B36" s="92" t="s">
        <v>1692</v>
      </c>
      <c r="C36" s="91">
        <v>4310776118.7299995</v>
      </c>
      <c r="D36" s="91">
        <v>6718011180.46</v>
      </c>
      <c r="E36" s="90"/>
    </row>
    <row r="37" spans="1:5" ht="31.5" x14ac:dyDescent="0.25">
      <c r="A37" s="94" t="s">
        <v>1632</v>
      </c>
      <c r="B37" s="92" t="s">
        <v>1691</v>
      </c>
      <c r="C37" s="91">
        <v>4310776118.7299995</v>
      </c>
      <c r="D37" s="91">
        <v>6718011180.46</v>
      </c>
      <c r="E37" s="90"/>
    </row>
    <row r="38" spans="1:5" ht="18.75" customHeight="1" x14ac:dyDescent="0.25">
      <c r="A38" s="134" t="s">
        <v>1630</v>
      </c>
      <c r="B38" s="133"/>
      <c r="C38" s="87">
        <v>155665740.49000001</v>
      </c>
      <c r="D38" s="87">
        <v>-111631402.09999999</v>
      </c>
    </row>
    <row r="39" spans="1:5" ht="15.75" x14ac:dyDescent="0.25">
      <c r="A39" s="132"/>
      <c r="B39" s="132"/>
      <c r="C39" s="132"/>
      <c r="D39" s="132"/>
    </row>
    <row r="40" spans="1:5" ht="15.75" x14ac:dyDescent="0.25">
      <c r="A40" s="132"/>
      <c r="B40" s="132"/>
      <c r="C40" s="132"/>
      <c r="D40" s="132"/>
    </row>
    <row r="41" spans="1:5" ht="15.75" x14ac:dyDescent="0.25">
      <c r="A41" s="132"/>
      <c r="B41" s="132"/>
      <c r="C41" s="132"/>
      <c r="D41" s="132"/>
    </row>
    <row r="42" spans="1:5" ht="15.75" x14ac:dyDescent="0.25">
      <c r="A42" s="132"/>
      <c r="B42" s="132"/>
      <c r="C42" s="132"/>
      <c r="D42" s="132"/>
    </row>
    <row r="43" spans="1:5" ht="15.75" x14ac:dyDescent="0.25">
      <c r="A43" s="132"/>
      <c r="B43" s="132"/>
      <c r="C43" s="132"/>
      <c r="D43" s="132"/>
    </row>
    <row r="44" spans="1:5" ht="15.75" x14ac:dyDescent="0.25">
      <c r="A44" s="132"/>
      <c r="B44" s="132"/>
      <c r="C44" s="132"/>
      <c r="D44" s="132"/>
    </row>
    <row r="45" spans="1:5" ht="15.75" x14ac:dyDescent="0.25">
      <c r="A45" s="132"/>
      <c r="B45" s="132"/>
      <c r="C45" s="132"/>
      <c r="D45" s="132"/>
    </row>
  </sheetData>
  <mergeCells count="7">
    <mergeCell ref="A9:D9"/>
    <mergeCell ref="A1:D1"/>
    <mergeCell ref="A2:D2"/>
    <mergeCell ref="A3:D3"/>
    <mergeCell ref="A4:D4"/>
    <mergeCell ref="A7:D7"/>
    <mergeCell ref="A6:D6"/>
  </mergeCells>
  <pageMargins left="1.1811023622047245" right="0.59055118110236227" top="0.78740157480314965" bottom="0.78740157480314965" header="0.31496062992125984" footer="0.31496062992125984"/>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INFO_ISP_INC&lt;/Code&gt;&#10;  &lt;ObjectCode&gt;SQUERY_INFO_ISP_INC&lt;/ObjectCode&gt;&#10;  &lt;DocName&gt;Доходы по ГАДБ с подвидом(Аналитический отчет по исполнению доходов с произвольной группировкой)&lt;/DocName&gt;&#10;  &lt;VariantName&gt;Доходы по ГАДБ с подвидом&lt;/VariantName&gt;&#10;  &lt;VariantLink&gt;22645117&lt;/VariantLink&gt;&#10;  &lt;ReportCode&gt;0E38FC29547D414CB9FD85C6C96007&lt;/ReportCode&gt;&#10;  &lt;SvodReportLink xsi:nil=&quot;true&quot; /&gt;&#10;  &lt;ReportLink&gt;2213601&lt;/ReportLink&gt;&#10;  &lt;SilentMode&gt;false&lt;/SilentMode&gt;&#10;&lt;/ShortPrimaryServiceReportArguments&gt;"/>
  </Parameters>
</MailMerge>
</file>

<file path=customXml/itemProps1.xml><?xml version="1.0" encoding="utf-8"?>
<ds:datastoreItem xmlns:ds="http://schemas.openxmlformats.org/officeDocument/2006/customXml" ds:itemID="{98889B01-4161-40AD-8B48-449AEFFF53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12</vt:i4>
      </vt:variant>
    </vt:vector>
  </HeadingPairs>
  <TitlesOfParts>
    <vt:vector size="18"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5'!Заголовки_для_печати</vt:lpstr>
      <vt:lpstr>'Приложение 6'!Заголовки_для_печати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Погудалова Татьяна Валерьевна</dc:creator>
  <cp:lastModifiedBy>Образцова Елена Геннадьевна</cp:lastModifiedBy>
  <cp:lastPrinted>2025-04-22T08:38:50Z</cp:lastPrinted>
  <dcterms:created xsi:type="dcterms:W3CDTF">2025-04-17T12:18:56Z</dcterms:created>
  <dcterms:modified xsi:type="dcterms:W3CDTF">2025-06-20T13:30:03Z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Доходы по ГАДБ с подвидом(Аналитический отчет по исполнению доходов с произвольной группировкой)</vt:lpwstr>
  </property>
  <property fmtid="{D5CDD505-2E9C-101B-9397-08002B2CF9AE}" pid="3" name="Название отчета">
    <vt:lpwstr>Доходы по ГАДБ с подвидом.xlsx</vt:lpwstr>
  </property>
  <property fmtid="{D5CDD505-2E9C-101B-9397-08002B2CF9AE}" pid="4" name="Версия клиента">
    <vt:lpwstr>24.1.195.815 (.NET 4.7.2)</vt:lpwstr>
  </property>
  <property fmtid="{D5CDD505-2E9C-101B-9397-08002B2CF9AE}" pid="5" name="Версия базы">
    <vt:lpwstr>24.1.1241.102609355</vt:lpwstr>
  </property>
  <property fmtid="{D5CDD505-2E9C-101B-9397-08002B2CF9AE}" pid="6" name="Тип сервера">
    <vt:lpwstr>MSSQL</vt:lpwstr>
  </property>
  <property fmtid="{D5CDD505-2E9C-101B-9397-08002B2CF9AE}" pid="7" name="Сервер">
    <vt:lpwstr>Vinni</vt:lpwstr>
  </property>
  <property fmtid="{D5CDD505-2E9C-101B-9397-08002B2CF9AE}" pid="8" name="База">
    <vt:lpwstr>budget2024</vt:lpwstr>
  </property>
  <property fmtid="{D5CDD505-2E9C-101B-9397-08002B2CF9AE}" pid="9" name="Пользователь">
    <vt:lpwstr>dohod1</vt:lpwstr>
  </property>
  <property fmtid="{D5CDD505-2E9C-101B-9397-08002B2CF9AE}" pid="10" name="Шаблон">
    <vt:lpwstr>SQR_INFO_ISP_BUDG_INC.XLT</vt:lpwstr>
  </property>
  <property fmtid="{D5CDD505-2E9C-101B-9397-08002B2CF9AE}" pid="11" name="Локальная база">
    <vt:lpwstr>не используется</vt:lpwstr>
  </property>
</Properties>
</file>